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60" tabRatio="748" activeTab="0"/>
  </bookViews>
  <sheets>
    <sheet name="IED_2017-18" sheetId="1" r:id="rId1"/>
  </sheets>
  <definedNames>
    <definedName name="_xlnm.Print_Area" localSheetId="0">'IED_2017-18'!$A$1:$DT$22</definedName>
    <definedName name="_xlnm.Print_Titles" localSheetId="0">'IED_2017-18'!$A:$D,'IED_2017-18'!$1:$2</definedName>
  </definedNames>
  <calcPr fullCalcOnLoad="1"/>
</workbook>
</file>

<file path=xl/sharedStrings.xml><?xml version="1.0" encoding="utf-8"?>
<sst xmlns="http://schemas.openxmlformats.org/spreadsheetml/2006/main" count="204" uniqueCount="75">
  <si>
    <t>Fin.</t>
  </si>
  <si>
    <t>Phy.</t>
  </si>
  <si>
    <t>S. No.</t>
  </si>
  <si>
    <t>Unit Description</t>
  </si>
  <si>
    <t>Per Person</t>
  </si>
  <si>
    <t>Araria</t>
  </si>
  <si>
    <t>Recommended</t>
  </si>
  <si>
    <t>Aurangabad</t>
  </si>
  <si>
    <t>Banka</t>
  </si>
  <si>
    <t>Begusarai</t>
  </si>
  <si>
    <t>Bhagalpur</t>
  </si>
  <si>
    <t>Bhojpur</t>
  </si>
  <si>
    <t>Buxar</t>
  </si>
  <si>
    <t>Darbhanga</t>
  </si>
  <si>
    <t>East Champaran</t>
  </si>
  <si>
    <t>Gaya</t>
  </si>
  <si>
    <t>Gopalganj</t>
  </si>
  <si>
    <t>Jamui</t>
  </si>
  <si>
    <t>Jehanabad</t>
  </si>
  <si>
    <t>Kaimur</t>
  </si>
  <si>
    <t>Khagaria</t>
  </si>
  <si>
    <t>Kishanganj</t>
  </si>
  <si>
    <t>Katihar</t>
  </si>
  <si>
    <t>Lakhisarai</t>
  </si>
  <si>
    <t>Madhepura</t>
  </si>
  <si>
    <t>Madhubani</t>
  </si>
  <si>
    <t>Munger</t>
  </si>
  <si>
    <t>Muzaffarpur</t>
  </si>
  <si>
    <t>Nalanda</t>
  </si>
  <si>
    <t>Nawada</t>
  </si>
  <si>
    <t>Patna(Urban)</t>
  </si>
  <si>
    <t>Purnea</t>
  </si>
  <si>
    <t>Rohtas</t>
  </si>
  <si>
    <t>Saharsa</t>
  </si>
  <si>
    <t>Samastipur</t>
  </si>
  <si>
    <t>Saran</t>
  </si>
  <si>
    <t>Sheikhpura</t>
  </si>
  <si>
    <t>Sheohar</t>
  </si>
  <si>
    <t>Sitamarhi</t>
  </si>
  <si>
    <t>Siwan</t>
  </si>
  <si>
    <t>Supaul</t>
  </si>
  <si>
    <t>Vaishali</t>
  </si>
  <si>
    <t>West Champaran</t>
  </si>
  <si>
    <t>Grand Total</t>
  </si>
  <si>
    <t>Arwal</t>
  </si>
  <si>
    <t>Patna (Rural)</t>
  </si>
  <si>
    <t>Unit                                                                                                                                                          Cost</t>
  </si>
  <si>
    <t>New Fin.</t>
  </si>
  <si>
    <t>Per Teacher/Month</t>
  </si>
  <si>
    <t>Per Child</t>
  </si>
  <si>
    <t>Total CWSN Children</t>
  </si>
  <si>
    <t>Per Camp</t>
  </si>
  <si>
    <t>Surgical Correction of CWSN and follow up of cases</t>
  </si>
  <si>
    <t>1 day training of parent of CWSN at CRC</t>
  </si>
  <si>
    <t>Escort/Transport Allowance</t>
  </si>
  <si>
    <t>Plan for JE’/ AES CWSN</t>
  </si>
  <si>
    <t>90 days non-residential training of CP (Cerebral Palsy)  CWSN at day care centre for self help &amp; academic enhancement</t>
  </si>
  <si>
    <t>90 days residential training of totally blind CWSN for plus curriculum through VSS</t>
  </si>
  <si>
    <t>90 days non-residential training "Monovikas" of MR CWSN for self help &amp; functional  academic enhancement at CRC</t>
  </si>
  <si>
    <t>Conduction of Identification/Assessment &amp; Evaluation Camp for CWSN</t>
  </si>
  <si>
    <t>Per Block</t>
  </si>
  <si>
    <t>Activities</t>
  </si>
  <si>
    <t>Salary of Existing Resource teacher/rehabilitation professionals for 12 months</t>
  </si>
  <si>
    <t>Hiring of Rehabilitation Services at Block level for 6 months</t>
  </si>
  <si>
    <t>Aids and appliances/equipment/Assist devices/Resource centre requirements/Purchase of ICT materials.</t>
  </si>
  <si>
    <t>5 days residential capacity building training of RTs/BRPs/RPs on Multiple Disability of CWSN</t>
  </si>
  <si>
    <t>Inclusive KGBV for 2800 girls for 12 Months</t>
  </si>
  <si>
    <t>Replacement of bidding for 3 or more years old KGBV.</t>
  </si>
  <si>
    <t>Inclusive KGBV for 875 girls for 6 months</t>
  </si>
  <si>
    <t>5 days non-residential training of general teacher on subject specific curricular adaptation at Primary level.</t>
  </si>
  <si>
    <t>5 days non-residential training of general teacher on subject specific curricular adaptation at Upper Primary level.</t>
  </si>
  <si>
    <t>90 days non-residential training "Vanivikas" of Speech Impaired CWSN for speech &amp; language improvement.</t>
  </si>
  <si>
    <t>World disabled day/Louis Braille day/Helen Keller day, etc.</t>
  </si>
  <si>
    <t>Total Approved Budget (2017-18)</t>
  </si>
  <si>
    <t>Per Centre</t>
  </si>
</sst>
</file>

<file path=xl/styles.xml><?xml version="1.0" encoding="utf-8"?>
<styleSheet xmlns="http://schemas.openxmlformats.org/spreadsheetml/2006/main">
  <numFmts count="4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0.0"/>
    <numFmt numFmtId="179" formatCode="0.00000"/>
    <numFmt numFmtId="180" formatCode="0.0000"/>
    <numFmt numFmtId="181" formatCode="0.000"/>
    <numFmt numFmtId="182" formatCode="0.000000"/>
    <numFmt numFmtId="183" formatCode="0.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"/>
    <numFmt numFmtId="189" formatCode="0.0000000000000000"/>
    <numFmt numFmtId="190" formatCode="0.000000000000000"/>
    <numFmt numFmtId="191" formatCode="0.00000000000000"/>
    <numFmt numFmtId="192" formatCode="0.0000000000000"/>
    <numFmt numFmtId="193" formatCode="0.000000000000"/>
    <numFmt numFmtId="194" formatCode="0.00000000000"/>
    <numFmt numFmtId="195" formatCode="0.0000000000"/>
    <numFmt numFmtId="196" formatCode="0.000000000"/>
    <numFmt numFmtId="197" formatCode="0.00000000"/>
    <numFmt numFmtId="198" formatCode="0.00000000000000000"/>
    <numFmt numFmtId="199" formatCode="0.000000000000000000"/>
    <numFmt numFmtId="200" formatCode="0.0000000000000000000"/>
    <numFmt numFmtId="201" formatCode="0.00000000000000000000"/>
    <numFmt numFmtId="202" formatCode="0.000000000000000000000"/>
  </numFmts>
  <fonts count="2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179" fontId="21" fillId="24" borderId="10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vertical="center" wrapText="1"/>
    </xf>
    <xf numFmtId="0" fontId="21" fillId="24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179" fontId="22" fillId="0" borderId="10" xfId="0" applyNumberFormat="1" applyFont="1" applyFill="1" applyBorder="1" applyAlignment="1">
      <alignment vertical="center" wrapText="1"/>
    </xf>
    <xf numFmtId="181" fontId="22" fillId="0" borderId="10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vertical="center" wrapText="1"/>
    </xf>
    <xf numFmtId="1" fontId="22" fillId="0" borderId="10" xfId="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10" borderId="10" xfId="0" applyFont="1" applyFill="1" applyBorder="1" applyAlignment="1">
      <alignment horizontal="center" vertical="center" wrapText="1"/>
    </xf>
    <xf numFmtId="0" fontId="21" fillId="10" borderId="10" xfId="0" applyFont="1" applyFill="1" applyBorder="1" applyAlignment="1">
      <alignment vertical="center" wrapText="1"/>
    </xf>
    <xf numFmtId="179" fontId="21" fillId="10" borderId="10" xfId="0" applyNumberFormat="1" applyFont="1" applyFill="1" applyBorder="1" applyAlignment="1">
      <alignment vertical="center" wrapText="1"/>
    </xf>
    <xf numFmtId="180" fontId="21" fillId="10" borderId="10" xfId="0" applyNumberFormat="1" applyFont="1" applyFill="1" applyBorder="1" applyAlignment="1">
      <alignment vertical="center" wrapText="1"/>
    </xf>
    <xf numFmtId="181" fontId="21" fillId="10" borderId="10" xfId="0" applyNumberFormat="1" applyFont="1" applyFill="1" applyBorder="1" applyAlignment="1">
      <alignment vertical="center" wrapText="1"/>
    </xf>
    <xf numFmtId="1" fontId="21" fillId="10" borderId="10" xfId="0" applyNumberFormat="1" applyFont="1" applyFill="1" applyBorder="1" applyAlignment="1">
      <alignment vertical="center" wrapText="1"/>
    </xf>
    <xf numFmtId="0" fontId="21" fillId="10" borderId="0" xfId="0" applyFont="1" applyFill="1" applyAlignment="1">
      <alignment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vertical="center" wrapText="1"/>
    </xf>
    <xf numFmtId="1" fontId="22" fillId="25" borderId="10" xfId="0" applyNumberFormat="1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181" fontId="22" fillId="0" borderId="0" xfId="0" applyNumberFormat="1" applyFont="1" applyAlignment="1">
      <alignment vertical="center" wrapText="1"/>
    </xf>
    <xf numFmtId="1" fontId="22" fillId="26" borderId="10" xfId="0" applyNumberFormat="1" applyFont="1" applyFill="1" applyBorder="1" applyAlignment="1">
      <alignment vertical="center" wrapText="1"/>
    </xf>
    <xf numFmtId="181" fontId="22" fillId="0" borderId="11" xfId="0" applyNumberFormat="1" applyFont="1" applyFill="1" applyBorder="1" applyAlignment="1">
      <alignment vertical="center" wrapText="1"/>
    </xf>
    <xf numFmtId="2" fontId="3" fillId="27" borderId="12" xfId="0" applyNumberFormat="1" applyFont="1" applyFill="1" applyBorder="1" applyAlignment="1">
      <alignment horizontal="center" vertical="center" wrapText="1"/>
    </xf>
    <xf numFmtId="2" fontId="3" fillId="27" borderId="13" xfId="0" applyNumberFormat="1" applyFont="1" applyFill="1" applyBorder="1" applyAlignment="1">
      <alignment horizontal="center" vertical="center" wrapText="1"/>
    </xf>
    <xf numFmtId="181" fontId="21" fillId="10" borderId="0" xfId="0" applyNumberFormat="1" applyFont="1" applyFill="1" applyBorder="1" applyAlignment="1">
      <alignment vertical="center" wrapText="1"/>
    </xf>
    <xf numFmtId="2" fontId="21" fillId="10" borderId="10" xfId="0" applyNumberFormat="1" applyFont="1" applyFill="1" applyBorder="1" applyAlignment="1">
      <alignment vertical="center" wrapText="1"/>
    </xf>
    <xf numFmtId="181" fontId="22" fillId="0" borderId="12" xfId="0" applyNumberFormat="1" applyFont="1" applyFill="1" applyBorder="1" applyAlignment="1">
      <alignment vertical="center" wrapText="1"/>
    </xf>
    <xf numFmtId="0" fontId="21" fillId="26" borderId="0" xfId="0" applyFont="1" applyFill="1" applyAlignment="1">
      <alignment vertical="center" wrapText="1"/>
    </xf>
    <xf numFmtId="179" fontId="22" fillId="25" borderId="10" xfId="0" applyNumberFormat="1" applyFont="1" applyFill="1" applyBorder="1" applyAlignment="1">
      <alignment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2" fillId="26" borderId="10" xfId="0" applyFont="1" applyFill="1" applyBorder="1" applyAlignment="1">
      <alignment vertical="center" wrapText="1"/>
    </xf>
    <xf numFmtId="179" fontId="22" fillId="26" borderId="10" xfId="0" applyNumberFormat="1" applyFont="1" applyFill="1" applyBorder="1" applyAlignment="1">
      <alignment vertical="center" wrapText="1"/>
    </xf>
    <xf numFmtId="180" fontId="22" fillId="0" borderId="10" xfId="0" applyNumberFormat="1" applyFont="1" applyFill="1" applyBorder="1" applyAlignment="1">
      <alignment vertical="center" wrapText="1"/>
    </xf>
    <xf numFmtId="0" fontId="24" fillId="0" borderId="14" xfId="0" applyFont="1" applyBorder="1" applyAlignment="1">
      <alignment horizontal="justify" vertical="top" wrapText="1"/>
    </xf>
    <xf numFmtId="0" fontId="24" fillId="0" borderId="14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180" fontId="22" fillId="26" borderId="10" xfId="0" applyNumberFormat="1" applyFont="1" applyFill="1" applyBorder="1" applyAlignment="1">
      <alignment vertical="center" wrapText="1"/>
    </xf>
    <xf numFmtId="2" fontId="24" fillId="0" borderId="14" xfId="0" applyNumberFormat="1" applyFont="1" applyBorder="1" applyAlignment="1">
      <alignment horizontal="center" vertical="top" wrapText="1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2" fontId="3" fillId="27" borderId="12" xfId="0" applyNumberFormat="1" applyFont="1" applyFill="1" applyBorder="1" applyAlignment="1">
      <alignment horizontal="center" vertical="center" wrapText="1"/>
    </xf>
    <xf numFmtId="2" fontId="3" fillId="27" borderId="13" xfId="0" applyNumberFormat="1" applyFont="1" applyFill="1" applyBorder="1" applyAlignment="1">
      <alignment horizontal="center" vertical="center" wrapText="1"/>
    </xf>
    <xf numFmtId="0" fontId="21" fillId="27" borderId="12" xfId="0" applyFont="1" applyFill="1" applyBorder="1" applyAlignment="1">
      <alignment horizontal="center" vertical="center" wrapText="1"/>
    </xf>
    <xf numFmtId="0" fontId="21" fillId="27" borderId="13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Z25"/>
  <sheetViews>
    <sheetView tabSelected="1" view="pageBreakPreview" zoomScale="85" zoomScaleSheetLayoutView="85" workbookViewId="0" topLeftCell="A1">
      <pane xSplit="4" ySplit="2" topLeftCell="DL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DU1" sqref="DU1:DV16384"/>
    </sheetView>
  </sheetViews>
  <sheetFormatPr defaultColWidth="9.140625" defaultRowHeight="12.75"/>
  <cols>
    <col min="1" max="1" width="7.00390625" style="22" bestFit="1" customWidth="1"/>
    <col min="2" max="2" width="56.140625" style="22" customWidth="1"/>
    <col min="3" max="3" width="8.7109375" style="23" customWidth="1"/>
    <col min="4" max="4" width="18.7109375" style="22" customWidth="1"/>
    <col min="5" max="5" width="12.8515625" style="22" customWidth="1"/>
    <col min="6" max="6" width="21.7109375" style="22" customWidth="1"/>
    <col min="7" max="7" width="18.140625" style="22" hidden="1" customWidth="1"/>
    <col min="8" max="8" width="9.8515625" style="22" bestFit="1" customWidth="1"/>
    <col min="9" max="9" width="13.57421875" style="22" customWidth="1"/>
    <col min="10" max="10" width="9.57421875" style="22" bestFit="1" customWidth="1"/>
    <col min="11" max="11" width="13.7109375" style="22" customWidth="1"/>
    <col min="12" max="12" width="18.140625" style="22" hidden="1" customWidth="1"/>
    <col min="13" max="13" width="9.57421875" style="22" bestFit="1" customWidth="1"/>
    <col min="14" max="14" width="13.8515625" style="22" customWidth="1"/>
    <col min="15" max="15" width="18.140625" style="22" hidden="1" customWidth="1"/>
    <col min="16" max="16" width="11.28125" style="22" bestFit="1" customWidth="1"/>
    <col min="17" max="17" width="13.7109375" style="22" customWidth="1"/>
    <col min="18" max="18" width="18.140625" style="22" hidden="1" customWidth="1"/>
    <col min="19" max="19" width="9.8515625" style="22" bestFit="1" customWidth="1"/>
    <col min="20" max="20" width="15.00390625" style="22" customWidth="1"/>
    <col min="21" max="21" width="18.140625" style="22" hidden="1" customWidth="1"/>
    <col min="22" max="22" width="9.57421875" style="22" bestFit="1" customWidth="1"/>
    <col min="23" max="23" width="13.00390625" style="22" customWidth="1"/>
    <col min="24" max="24" width="18.140625" style="22" hidden="1" customWidth="1"/>
    <col min="25" max="25" width="9.57421875" style="22" bestFit="1" customWidth="1"/>
    <col min="26" max="26" width="13.00390625" style="22" customWidth="1"/>
    <col min="27" max="27" width="16.57421875" style="22" hidden="1" customWidth="1"/>
    <col min="28" max="28" width="9.57421875" style="22" bestFit="1" customWidth="1"/>
    <col min="29" max="29" width="13.28125" style="22" customWidth="1"/>
    <col min="30" max="30" width="18.140625" style="22" hidden="1" customWidth="1"/>
    <col min="31" max="31" width="9.8515625" style="22" bestFit="1" customWidth="1"/>
    <col min="32" max="32" width="14.28125" style="22" customWidth="1"/>
    <col min="33" max="33" width="18.140625" style="22" hidden="1" customWidth="1"/>
    <col min="34" max="34" width="9.8515625" style="22" bestFit="1" customWidth="1"/>
    <col min="35" max="35" width="13.140625" style="22" customWidth="1"/>
    <col min="36" max="36" width="18.140625" style="22" hidden="1" customWidth="1"/>
    <col min="37" max="37" width="9.57421875" style="22" bestFit="1" customWidth="1"/>
    <col min="38" max="38" width="12.57421875" style="22" customWidth="1"/>
    <col min="39" max="39" width="18.140625" style="22" hidden="1" customWidth="1"/>
    <col min="40" max="40" width="9.57421875" style="22" bestFit="1" customWidth="1"/>
    <col min="41" max="41" width="12.421875" style="22" customWidth="1"/>
    <col min="42" max="42" width="9.57421875" style="22" bestFit="1" customWidth="1"/>
    <col min="43" max="43" width="13.00390625" style="22" customWidth="1"/>
    <col min="44" max="44" width="9.57421875" style="22" bestFit="1" customWidth="1"/>
    <col min="45" max="45" width="12.7109375" style="22" customWidth="1"/>
    <col min="46" max="46" width="18.140625" style="22" hidden="1" customWidth="1"/>
    <col min="47" max="48" width="16.57421875" style="22" hidden="1" customWidth="1"/>
    <col min="49" max="49" width="10.28125" style="22" bestFit="1" customWidth="1"/>
    <col min="50" max="50" width="13.57421875" style="22" customWidth="1"/>
    <col min="51" max="51" width="17.57421875" style="22" hidden="1" customWidth="1"/>
    <col min="52" max="52" width="17.28125" style="22" hidden="1" customWidth="1"/>
    <col min="53" max="53" width="9.57421875" style="22" bestFit="1" customWidth="1"/>
    <col min="54" max="54" width="15.57421875" style="22" customWidth="1"/>
    <col min="55" max="55" width="18.140625" style="22" hidden="1" customWidth="1"/>
    <col min="56" max="56" width="9.57421875" style="22" bestFit="1" customWidth="1"/>
    <col min="57" max="57" width="13.00390625" style="22" customWidth="1"/>
    <col min="58" max="58" width="18.140625" style="22" hidden="1" customWidth="1"/>
    <col min="59" max="59" width="9.57421875" style="22" bestFit="1" customWidth="1"/>
    <col min="60" max="60" width="14.7109375" style="22" customWidth="1"/>
    <col min="61" max="61" width="18.140625" style="22" hidden="1" customWidth="1"/>
    <col min="62" max="62" width="9.57421875" style="22" bestFit="1" customWidth="1"/>
    <col min="63" max="63" width="13.57421875" style="22" customWidth="1"/>
    <col min="64" max="64" width="16.57421875" style="22" hidden="1" customWidth="1"/>
    <col min="65" max="65" width="9.57421875" style="22" customWidth="1"/>
    <col min="66" max="66" width="12.7109375" style="22" customWidth="1"/>
    <col min="67" max="67" width="18.140625" style="22" hidden="1" customWidth="1"/>
    <col min="68" max="68" width="9.57421875" style="22" customWidth="1"/>
    <col min="69" max="69" width="13.57421875" style="22" customWidth="1"/>
    <col min="70" max="70" width="18.140625" style="22" hidden="1" customWidth="1"/>
    <col min="71" max="71" width="9.57421875" style="22" customWidth="1"/>
    <col min="72" max="72" width="14.140625" style="22" customWidth="1"/>
    <col min="73" max="73" width="18.140625" style="22" hidden="1" customWidth="1"/>
    <col min="74" max="74" width="9.57421875" style="22" customWidth="1"/>
    <col min="75" max="75" width="13.00390625" style="22" customWidth="1"/>
    <col min="76" max="76" width="18.140625" style="22" hidden="1" customWidth="1"/>
    <col min="77" max="77" width="9.57421875" style="22" customWidth="1"/>
    <col min="78" max="78" width="12.7109375" style="22" customWidth="1"/>
    <col min="79" max="79" width="16.57421875" style="22" hidden="1" customWidth="1"/>
    <col min="80" max="80" width="9.57421875" style="22" customWidth="1"/>
    <col min="81" max="81" width="13.00390625" style="22" customWidth="1"/>
    <col min="82" max="82" width="18.140625" style="22" hidden="1" customWidth="1"/>
    <col min="83" max="84" width="12.57421875" style="22" customWidth="1"/>
    <col min="85" max="85" width="18.140625" style="22" hidden="1" customWidth="1"/>
    <col min="86" max="86" width="9.57421875" style="22" customWidth="1"/>
    <col min="87" max="87" width="13.28125" style="22" customWidth="1"/>
    <col min="88" max="88" width="18.140625" style="22" hidden="1" customWidth="1"/>
    <col min="89" max="89" width="9.57421875" style="22" customWidth="1"/>
    <col min="90" max="90" width="12.421875" style="22" customWidth="1"/>
    <col min="91" max="91" width="18.140625" style="22" hidden="1" customWidth="1"/>
    <col min="92" max="92" width="9.57421875" style="22" customWidth="1"/>
    <col min="93" max="93" width="13.57421875" style="22" customWidth="1"/>
    <col min="94" max="94" width="16.57421875" style="22" hidden="1" customWidth="1"/>
    <col min="95" max="95" width="9.57421875" style="22" customWidth="1"/>
    <col min="96" max="96" width="13.57421875" style="22" customWidth="1"/>
    <col min="97" max="97" width="17.28125" style="22" hidden="1" customWidth="1"/>
    <col min="98" max="98" width="9.57421875" style="22" customWidth="1"/>
    <col min="99" max="99" width="13.00390625" style="22" customWidth="1"/>
    <col min="100" max="100" width="18.140625" style="22" hidden="1" customWidth="1"/>
    <col min="101" max="101" width="9.57421875" style="22" customWidth="1"/>
    <col min="102" max="102" width="12.140625" style="22" customWidth="1"/>
    <col min="103" max="103" width="18.140625" style="22" hidden="1" customWidth="1"/>
    <col min="104" max="104" width="9.57421875" style="22" customWidth="1"/>
    <col min="105" max="105" width="12.7109375" style="22" customWidth="1"/>
    <col min="106" max="106" width="18.140625" style="22" hidden="1" customWidth="1"/>
    <col min="107" max="107" width="11.28125" style="22" customWidth="1"/>
    <col min="108" max="108" width="12.421875" style="22" customWidth="1"/>
    <col min="109" max="109" width="17.57421875" style="22" hidden="1" customWidth="1"/>
    <col min="110" max="110" width="9.57421875" style="22" customWidth="1"/>
    <col min="111" max="111" width="13.140625" style="22" customWidth="1"/>
    <col min="112" max="112" width="18.140625" style="22" hidden="1" customWidth="1"/>
    <col min="113" max="113" width="9.57421875" style="22" customWidth="1"/>
    <col min="114" max="114" width="12.28125" style="22" customWidth="1"/>
    <col min="115" max="115" width="18.140625" style="22" hidden="1" customWidth="1"/>
    <col min="116" max="116" width="9.57421875" style="22" customWidth="1"/>
    <col min="117" max="117" width="12.57421875" style="22" customWidth="1"/>
    <col min="118" max="118" width="18.140625" style="22" hidden="1" customWidth="1"/>
    <col min="119" max="119" width="9.57421875" style="22" customWidth="1"/>
    <col min="120" max="120" width="12.57421875" style="22" customWidth="1"/>
    <col min="121" max="121" width="18.140625" style="22" hidden="1" customWidth="1"/>
    <col min="122" max="122" width="10.7109375" style="22" customWidth="1"/>
    <col min="123" max="123" width="14.7109375" style="22" customWidth="1"/>
    <col min="124" max="124" width="16.7109375" style="22" hidden="1" customWidth="1"/>
    <col min="125" max="16384" width="9.140625" style="22" customWidth="1"/>
  </cols>
  <sheetData>
    <row r="1" spans="1:124" s="3" customFormat="1" ht="31.5" customHeight="1">
      <c r="A1" s="49" t="s">
        <v>2</v>
      </c>
      <c r="B1" s="50" t="s">
        <v>61</v>
      </c>
      <c r="C1" s="50" t="s">
        <v>46</v>
      </c>
      <c r="D1" s="50" t="s">
        <v>3</v>
      </c>
      <c r="E1" s="47" t="s">
        <v>5</v>
      </c>
      <c r="F1" s="48"/>
      <c r="G1" s="2" t="s">
        <v>6</v>
      </c>
      <c r="H1" s="47" t="s">
        <v>44</v>
      </c>
      <c r="I1" s="48"/>
      <c r="J1" s="47" t="s">
        <v>7</v>
      </c>
      <c r="K1" s="48"/>
      <c r="L1" s="2" t="s">
        <v>6</v>
      </c>
      <c r="M1" s="47" t="s">
        <v>8</v>
      </c>
      <c r="N1" s="48"/>
      <c r="O1" s="2" t="s">
        <v>6</v>
      </c>
      <c r="P1" s="47" t="s">
        <v>9</v>
      </c>
      <c r="Q1" s="48"/>
      <c r="R1" s="2" t="s">
        <v>6</v>
      </c>
      <c r="S1" s="47" t="s">
        <v>10</v>
      </c>
      <c r="T1" s="48"/>
      <c r="U1" s="2" t="s">
        <v>6</v>
      </c>
      <c r="V1" s="47" t="s">
        <v>11</v>
      </c>
      <c r="W1" s="48"/>
      <c r="X1" s="2" t="s">
        <v>6</v>
      </c>
      <c r="Y1" s="47" t="s">
        <v>12</v>
      </c>
      <c r="Z1" s="48"/>
      <c r="AA1" s="2" t="s">
        <v>6</v>
      </c>
      <c r="AB1" s="47" t="s">
        <v>13</v>
      </c>
      <c r="AC1" s="48"/>
      <c r="AD1" s="2" t="s">
        <v>6</v>
      </c>
      <c r="AE1" s="47" t="s">
        <v>14</v>
      </c>
      <c r="AF1" s="48"/>
      <c r="AG1" s="2" t="s">
        <v>6</v>
      </c>
      <c r="AH1" s="47" t="s">
        <v>15</v>
      </c>
      <c r="AI1" s="48"/>
      <c r="AJ1" s="2" t="s">
        <v>6</v>
      </c>
      <c r="AK1" s="47" t="s">
        <v>16</v>
      </c>
      <c r="AL1" s="48"/>
      <c r="AM1" s="2" t="s">
        <v>6</v>
      </c>
      <c r="AN1" s="47" t="s">
        <v>18</v>
      </c>
      <c r="AO1" s="48"/>
      <c r="AP1" s="47" t="s">
        <v>17</v>
      </c>
      <c r="AQ1" s="48"/>
      <c r="AR1" s="47" t="s">
        <v>19</v>
      </c>
      <c r="AS1" s="48"/>
      <c r="AT1" s="2" t="s">
        <v>6</v>
      </c>
      <c r="AU1" s="2" t="s">
        <v>6</v>
      </c>
      <c r="AV1" s="2" t="s">
        <v>6</v>
      </c>
      <c r="AW1" s="47" t="s">
        <v>22</v>
      </c>
      <c r="AX1" s="48"/>
      <c r="AY1" s="2" t="s">
        <v>6</v>
      </c>
      <c r="AZ1" s="2" t="s">
        <v>6</v>
      </c>
      <c r="BA1" s="47" t="s">
        <v>20</v>
      </c>
      <c r="BB1" s="48"/>
      <c r="BC1" s="2" t="s">
        <v>6</v>
      </c>
      <c r="BD1" s="47" t="s">
        <v>21</v>
      </c>
      <c r="BE1" s="48"/>
      <c r="BF1" s="2" t="s">
        <v>6</v>
      </c>
      <c r="BG1" s="47" t="s">
        <v>23</v>
      </c>
      <c r="BH1" s="48"/>
      <c r="BI1" s="2" t="s">
        <v>6</v>
      </c>
      <c r="BJ1" s="47" t="s">
        <v>24</v>
      </c>
      <c r="BK1" s="48"/>
      <c r="BL1" s="2" t="s">
        <v>6</v>
      </c>
      <c r="BM1" s="47" t="s">
        <v>25</v>
      </c>
      <c r="BN1" s="48"/>
      <c r="BO1" s="2" t="s">
        <v>6</v>
      </c>
      <c r="BP1" s="47" t="s">
        <v>26</v>
      </c>
      <c r="BQ1" s="48"/>
      <c r="BR1" s="2" t="s">
        <v>6</v>
      </c>
      <c r="BS1" s="47" t="s">
        <v>27</v>
      </c>
      <c r="BT1" s="48"/>
      <c r="BU1" s="2" t="s">
        <v>6</v>
      </c>
      <c r="BV1" s="47" t="s">
        <v>28</v>
      </c>
      <c r="BW1" s="48"/>
      <c r="BX1" s="2" t="s">
        <v>6</v>
      </c>
      <c r="BY1" s="47" t="s">
        <v>29</v>
      </c>
      <c r="BZ1" s="48"/>
      <c r="CA1" s="2" t="s">
        <v>6</v>
      </c>
      <c r="CB1" s="47" t="s">
        <v>45</v>
      </c>
      <c r="CC1" s="48"/>
      <c r="CD1" s="2" t="s">
        <v>6</v>
      </c>
      <c r="CE1" s="47" t="s">
        <v>30</v>
      </c>
      <c r="CF1" s="48"/>
      <c r="CG1" s="2" t="s">
        <v>6</v>
      </c>
      <c r="CH1" s="47" t="s">
        <v>31</v>
      </c>
      <c r="CI1" s="48"/>
      <c r="CJ1" s="2" t="s">
        <v>6</v>
      </c>
      <c r="CK1" s="47" t="s">
        <v>32</v>
      </c>
      <c r="CL1" s="48"/>
      <c r="CM1" s="2" t="s">
        <v>6</v>
      </c>
      <c r="CN1" s="47" t="s">
        <v>33</v>
      </c>
      <c r="CO1" s="48"/>
      <c r="CP1" s="2" t="s">
        <v>6</v>
      </c>
      <c r="CQ1" s="47" t="s">
        <v>34</v>
      </c>
      <c r="CR1" s="48"/>
      <c r="CS1" s="2" t="s">
        <v>6</v>
      </c>
      <c r="CT1" s="47" t="s">
        <v>35</v>
      </c>
      <c r="CU1" s="48"/>
      <c r="CV1" s="2" t="s">
        <v>6</v>
      </c>
      <c r="CW1" s="47" t="s">
        <v>36</v>
      </c>
      <c r="CX1" s="48"/>
      <c r="CY1" s="2" t="s">
        <v>6</v>
      </c>
      <c r="CZ1" s="47" t="s">
        <v>37</v>
      </c>
      <c r="DA1" s="48"/>
      <c r="DB1" s="2" t="s">
        <v>6</v>
      </c>
      <c r="DC1" s="47" t="s">
        <v>38</v>
      </c>
      <c r="DD1" s="48"/>
      <c r="DE1" s="2" t="s">
        <v>6</v>
      </c>
      <c r="DF1" s="47" t="s">
        <v>39</v>
      </c>
      <c r="DG1" s="48"/>
      <c r="DH1" s="2" t="s">
        <v>6</v>
      </c>
      <c r="DI1" s="52" t="s">
        <v>40</v>
      </c>
      <c r="DJ1" s="53"/>
      <c r="DK1" s="2" t="s">
        <v>6</v>
      </c>
      <c r="DL1" s="47" t="s">
        <v>41</v>
      </c>
      <c r="DM1" s="48"/>
      <c r="DN1" s="2" t="s">
        <v>6</v>
      </c>
      <c r="DO1" s="47" t="s">
        <v>42</v>
      </c>
      <c r="DP1" s="48"/>
      <c r="DQ1" s="2" t="s">
        <v>6</v>
      </c>
      <c r="DR1" s="54" t="s">
        <v>43</v>
      </c>
      <c r="DS1" s="55"/>
      <c r="DT1" s="2" t="s">
        <v>6</v>
      </c>
    </row>
    <row r="2" spans="1:124" s="3" customFormat="1" ht="15.75">
      <c r="A2" s="49"/>
      <c r="B2" s="51"/>
      <c r="C2" s="51"/>
      <c r="D2" s="51"/>
      <c r="E2" s="1" t="s">
        <v>1</v>
      </c>
      <c r="F2" s="1" t="s">
        <v>0</v>
      </c>
      <c r="G2" s="1"/>
      <c r="H2" s="1" t="s">
        <v>1</v>
      </c>
      <c r="I2" s="1" t="s">
        <v>0</v>
      </c>
      <c r="J2" s="1" t="s">
        <v>1</v>
      </c>
      <c r="K2" s="1" t="s">
        <v>0</v>
      </c>
      <c r="L2" s="1"/>
      <c r="M2" s="1" t="s">
        <v>1</v>
      </c>
      <c r="N2" s="1" t="s">
        <v>0</v>
      </c>
      <c r="O2" s="1"/>
      <c r="P2" s="1" t="s">
        <v>1</v>
      </c>
      <c r="Q2" s="1" t="s">
        <v>0</v>
      </c>
      <c r="R2" s="1"/>
      <c r="S2" s="1" t="s">
        <v>1</v>
      </c>
      <c r="T2" s="1" t="s">
        <v>0</v>
      </c>
      <c r="U2" s="1"/>
      <c r="V2" s="1" t="s">
        <v>1</v>
      </c>
      <c r="W2" s="1" t="s">
        <v>0</v>
      </c>
      <c r="X2" s="1"/>
      <c r="Y2" s="1" t="s">
        <v>1</v>
      </c>
      <c r="Z2" s="1" t="s">
        <v>0</v>
      </c>
      <c r="AA2" s="1"/>
      <c r="AB2" s="1" t="s">
        <v>1</v>
      </c>
      <c r="AC2" s="1" t="s">
        <v>0</v>
      </c>
      <c r="AD2" s="1"/>
      <c r="AE2" s="1" t="s">
        <v>1</v>
      </c>
      <c r="AF2" s="1" t="s">
        <v>0</v>
      </c>
      <c r="AG2" s="1"/>
      <c r="AH2" s="1" t="s">
        <v>1</v>
      </c>
      <c r="AI2" s="1" t="s">
        <v>0</v>
      </c>
      <c r="AJ2" s="1"/>
      <c r="AK2" s="1" t="s">
        <v>1</v>
      </c>
      <c r="AL2" s="1" t="s">
        <v>0</v>
      </c>
      <c r="AM2" s="1"/>
      <c r="AN2" s="1" t="s">
        <v>1</v>
      </c>
      <c r="AO2" s="1" t="s">
        <v>0</v>
      </c>
      <c r="AP2" s="1" t="s">
        <v>1</v>
      </c>
      <c r="AQ2" s="1" t="s">
        <v>0</v>
      </c>
      <c r="AR2" s="1" t="s">
        <v>1</v>
      </c>
      <c r="AS2" s="1" t="s">
        <v>0</v>
      </c>
      <c r="AT2" s="1"/>
      <c r="AU2" s="1"/>
      <c r="AV2" s="1"/>
      <c r="AW2" s="1" t="s">
        <v>1</v>
      </c>
      <c r="AX2" s="1" t="s">
        <v>0</v>
      </c>
      <c r="AY2" s="1"/>
      <c r="AZ2" s="1"/>
      <c r="BA2" s="1" t="s">
        <v>1</v>
      </c>
      <c r="BB2" s="1" t="s">
        <v>0</v>
      </c>
      <c r="BC2" s="1"/>
      <c r="BD2" s="1" t="s">
        <v>1</v>
      </c>
      <c r="BE2" s="1" t="s">
        <v>0</v>
      </c>
      <c r="BF2" s="1"/>
      <c r="BG2" s="1" t="s">
        <v>1</v>
      </c>
      <c r="BH2" s="1" t="s">
        <v>0</v>
      </c>
      <c r="BI2" s="1"/>
      <c r="BJ2" s="1" t="s">
        <v>1</v>
      </c>
      <c r="BK2" s="1" t="s">
        <v>0</v>
      </c>
      <c r="BL2" s="1"/>
      <c r="BM2" s="1" t="s">
        <v>1</v>
      </c>
      <c r="BN2" s="1" t="s">
        <v>0</v>
      </c>
      <c r="BO2" s="1"/>
      <c r="BP2" s="1" t="s">
        <v>1</v>
      </c>
      <c r="BQ2" s="1" t="s">
        <v>0</v>
      </c>
      <c r="BR2" s="1"/>
      <c r="BS2" s="1" t="s">
        <v>1</v>
      </c>
      <c r="BT2" s="1" t="s">
        <v>0</v>
      </c>
      <c r="BU2" s="1"/>
      <c r="BV2" s="1" t="s">
        <v>1</v>
      </c>
      <c r="BW2" s="1" t="s">
        <v>0</v>
      </c>
      <c r="BX2" s="1"/>
      <c r="BY2" s="1" t="s">
        <v>1</v>
      </c>
      <c r="BZ2" s="1" t="s">
        <v>0</v>
      </c>
      <c r="CA2" s="1"/>
      <c r="CB2" s="1" t="s">
        <v>1</v>
      </c>
      <c r="CC2" s="1" t="s">
        <v>0</v>
      </c>
      <c r="CD2" s="1"/>
      <c r="CE2" s="1" t="s">
        <v>1</v>
      </c>
      <c r="CF2" s="1" t="s">
        <v>0</v>
      </c>
      <c r="CG2" s="1"/>
      <c r="CH2" s="1" t="s">
        <v>1</v>
      </c>
      <c r="CI2" s="1" t="s">
        <v>0</v>
      </c>
      <c r="CJ2" s="1"/>
      <c r="CK2" s="1" t="s">
        <v>1</v>
      </c>
      <c r="CL2" s="1" t="s">
        <v>0</v>
      </c>
      <c r="CM2" s="1"/>
      <c r="CN2" s="1" t="s">
        <v>1</v>
      </c>
      <c r="CO2" s="1" t="s">
        <v>0</v>
      </c>
      <c r="CP2" s="1"/>
      <c r="CQ2" s="1" t="s">
        <v>1</v>
      </c>
      <c r="CR2" s="1" t="s">
        <v>0</v>
      </c>
      <c r="CS2" s="1"/>
      <c r="CT2" s="1" t="s">
        <v>1</v>
      </c>
      <c r="CU2" s="1" t="s">
        <v>0</v>
      </c>
      <c r="CV2" s="1"/>
      <c r="CW2" s="1" t="s">
        <v>1</v>
      </c>
      <c r="CX2" s="1" t="s">
        <v>0</v>
      </c>
      <c r="CY2" s="1"/>
      <c r="CZ2" s="1" t="s">
        <v>1</v>
      </c>
      <c r="DA2" s="1" t="s">
        <v>0</v>
      </c>
      <c r="DB2" s="1"/>
      <c r="DC2" s="1" t="s">
        <v>1</v>
      </c>
      <c r="DD2" s="1" t="s">
        <v>0</v>
      </c>
      <c r="DE2" s="1"/>
      <c r="DF2" s="1" t="s">
        <v>1</v>
      </c>
      <c r="DG2" s="1" t="s">
        <v>0</v>
      </c>
      <c r="DH2" s="1"/>
      <c r="DI2" s="1" t="s">
        <v>1</v>
      </c>
      <c r="DJ2" s="1" t="s">
        <v>0</v>
      </c>
      <c r="DK2" s="1"/>
      <c r="DL2" s="1" t="s">
        <v>1</v>
      </c>
      <c r="DM2" s="1" t="s">
        <v>0</v>
      </c>
      <c r="DN2" s="1"/>
      <c r="DO2" s="1" t="s">
        <v>1</v>
      </c>
      <c r="DP2" s="1" t="s">
        <v>0</v>
      </c>
      <c r="DQ2" s="1"/>
      <c r="DR2" s="1" t="s">
        <v>1</v>
      </c>
      <c r="DS2" s="1" t="s">
        <v>47</v>
      </c>
      <c r="DT2" s="4"/>
    </row>
    <row r="3" spans="1:124" s="9" customFormat="1" ht="36.75" customHeight="1" thickBot="1">
      <c r="A3" s="34">
        <v>1</v>
      </c>
      <c r="B3" s="38" t="s">
        <v>62</v>
      </c>
      <c r="C3" s="39">
        <v>0.165</v>
      </c>
      <c r="D3" s="5" t="s">
        <v>48</v>
      </c>
      <c r="E3" s="35">
        <v>9</v>
      </c>
      <c r="F3" s="36">
        <f>E3*12*C3</f>
        <v>17.82</v>
      </c>
      <c r="G3" s="36">
        <f>12*12*C3+6*9*C3</f>
        <v>32.67</v>
      </c>
      <c r="H3" s="35">
        <v>5</v>
      </c>
      <c r="I3" s="36">
        <f>H3*12*C3</f>
        <v>9.9</v>
      </c>
      <c r="J3" s="35">
        <v>16</v>
      </c>
      <c r="K3" s="36">
        <f>J3*C3*12</f>
        <v>31.68</v>
      </c>
      <c r="L3" s="36">
        <f>11*12*C3+10*6*C3</f>
        <v>31.68</v>
      </c>
      <c r="M3" s="35">
        <v>10</v>
      </c>
      <c r="N3" s="36">
        <f>M3*C3*12</f>
        <v>19.8</v>
      </c>
      <c r="O3" s="36">
        <f>13*12*C3+6*8*C3</f>
        <v>33.660000000000004</v>
      </c>
      <c r="P3" s="35">
        <v>12</v>
      </c>
      <c r="Q3" s="36">
        <f>P3*C3*12</f>
        <v>23.759999999999998</v>
      </c>
      <c r="R3" s="36">
        <f>4*12*C3+17*6*C3</f>
        <v>24.75</v>
      </c>
      <c r="S3" s="35">
        <v>16</v>
      </c>
      <c r="T3" s="36">
        <f>S3*C3*12</f>
        <v>31.68</v>
      </c>
      <c r="U3" s="36">
        <f>10*12*C3+11*6*C3</f>
        <v>30.69</v>
      </c>
      <c r="V3" s="35">
        <v>28</v>
      </c>
      <c r="W3" s="36">
        <f>V3*C3*12</f>
        <v>55.44</v>
      </c>
      <c r="X3" s="36">
        <f>17*C3*12+4*6*C3</f>
        <v>37.620000000000005</v>
      </c>
      <c r="Y3" s="35">
        <v>15</v>
      </c>
      <c r="Z3" s="36">
        <f>Y3*C3*12</f>
        <v>29.700000000000003</v>
      </c>
      <c r="AA3" s="7">
        <f>18*12*C3+3*6*C3</f>
        <v>38.61</v>
      </c>
      <c r="AB3" s="6">
        <v>24</v>
      </c>
      <c r="AC3" s="7">
        <f>AB3*C3*12</f>
        <v>47.519999999999996</v>
      </c>
      <c r="AD3" s="7">
        <f>19*12*C3+2*6*C3</f>
        <v>39.6</v>
      </c>
      <c r="AE3" s="6">
        <v>25</v>
      </c>
      <c r="AF3" s="7">
        <f>AE3*C3*12</f>
        <v>49.5</v>
      </c>
      <c r="AG3" s="7">
        <f>19*12*C3+2*6*C3</f>
        <v>39.6</v>
      </c>
      <c r="AH3" s="35">
        <v>33</v>
      </c>
      <c r="AI3" s="7">
        <f>AH3*C3*12</f>
        <v>65.34</v>
      </c>
      <c r="AJ3" s="7">
        <f>17*12*C3+4*6*C3</f>
        <v>37.620000000000005</v>
      </c>
      <c r="AK3" s="35">
        <v>23</v>
      </c>
      <c r="AL3" s="36">
        <f>AK3*C3*12</f>
        <v>45.540000000000006</v>
      </c>
      <c r="AM3" s="36">
        <f>12*12*C3+9*6*C3</f>
        <v>32.67</v>
      </c>
      <c r="AN3" s="35">
        <v>14</v>
      </c>
      <c r="AO3" s="36">
        <f>AN3*C3*12</f>
        <v>27.72</v>
      </c>
      <c r="AP3" s="35">
        <v>2</v>
      </c>
      <c r="AQ3" s="36">
        <f>AP3*C3*12</f>
        <v>3.96</v>
      </c>
      <c r="AR3" s="35">
        <v>23</v>
      </c>
      <c r="AS3" s="36">
        <f>AR3*C3*12</f>
        <v>45.540000000000006</v>
      </c>
      <c r="AT3" s="36">
        <f>14*12*C3+7*6*C3</f>
        <v>34.650000000000006</v>
      </c>
      <c r="AU3" s="36">
        <f>18*12*C3+3*6*C3</f>
        <v>38.61</v>
      </c>
      <c r="AV3" s="36">
        <v>9</v>
      </c>
      <c r="AW3" s="35">
        <v>16</v>
      </c>
      <c r="AX3" s="36">
        <f>AW3*C3*12</f>
        <v>31.68</v>
      </c>
      <c r="AY3" s="36">
        <f>10*12*C3+11*6*C3</f>
        <v>30.69</v>
      </c>
      <c r="AZ3" s="36">
        <f>18*12*C3+3*6*C3</f>
        <v>38.61</v>
      </c>
      <c r="BA3" s="35">
        <v>8</v>
      </c>
      <c r="BB3" s="36">
        <f>BA3*C3*12</f>
        <v>15.84</v>
      </c>
      <c r="BC3" s="36">
        <f>14*12*C3+7*6*C3</f>
        <v>34.650000000000006</v>
      </c>
      <c r="BD3" s="35">
        <v>11</v>
      </c>
      <c r="BE3" s="36">
        <f>BD3*C3*12</f>
        <v>21.78</v>
      </c>
      <c r="BF3" s="36">
        <f>14*12*C3+7*6*C3</f>
        <v>34.650000000000006</v>
      </c>
      <c r="BG3" s="35">
        <v>3</v>
      </c>
      <c r="BH3" s="36">
        <f>BG3*C3*12</f>
        <v>5.9399999999999995</v>
      </c>
      <c r="BI3" s="36">
        <f>16*12*C3+5*6*C3</f>
        <v>36.63</v>
      </c>
      <c r="BJ3" s="35">
        <v>5</v>
      </c>
      <c r="BK3" s="36">
        <f>BJ3*C3*12</f>
        <v>9.9</v>
      </c>
      <c r="BL3" s="36">
        <f>10*12*C3+11*6*C3</f>
        <v>30.69</v>
      </c>
      <c r="BM3" s="35">
        <v>16</v>
      </c>
      <c r="BN3" s="36">
        <f>BM3*C3*12</f>
        <v>31.68</v>
      </c>
      <c r="BO3" s="36">
        <f>17*12*C3+4*6*C3</f>
        <v>37.620000000000005</v>
      </c>
      <c r="BP3" s="35">
        <v>18</v>
      </c>
      <c r="BQ3" s="7">
        <f>BP3*C3*12</f>
        <v>35.64</v>
      </c>
      <c r="BR3" s="7">
        <f>10*12*C3+11*6*C3</f>
        <v>30.69</v>
      </c>
      <c r="BS3" s="6">
        <v>22</v>
      </c>
      <c r="BT3" s="7">
        <f>BS3*C3*12</f>
        <v>43.56</v>
      </c>
      <c r="BU3" s="7">
        <f>17*12*C3+4*6*C3</f>
        <v>37.620000000000005</v>
      </c>
      <c r="BV3" s="6">
        <v>19</v>
      </c>
      <c r="BW3" s="7">
        <f>BV3*C3*12</f>
        <v>37.620000000000005</v>
      </c>
      <c r="BX3" s="7">
        <f>10*12*C3+11*6*C3</f>
        <v>30.69</v>
      </c>
      <c r="BY3" s="35">
        <v>9</v>
      </c>
      <c r="BZ3" s="36">
        <f>BY3*C3*12</f>
        <v>17.82</v>
      </c>
      <c r="CA3" s="36">
        <f>6*12*C3+15*6*C3</f>
        <v>26.730000000000004</v>
      </c>
      <c r="CB3" s="35">
        <v>38</v>
      </c>
      <c r="CC3" s="36">
        <f>CB3*C3*12</f>
        <v>75.24000000000001</v>
      </c>
      <c r="CD3" s="36">
        <f>21*12*C3</f>
        <v>41.580000000000005</v>
      </c>
      <c r="CE3" s="35">
        <v>6</v>
      </c>
      <c r="CF3" s="41">
        <f>CE3*C3*12</f>
        <v>11.879999999999999</v>
      </c>
      <c r="CG3" s="36">
        <f>CF3</f>
        <v>11.879999999999999</v>
      </c>
      <c r="CH3" s="35">
        <v>14</v>
      </c>
      <c r="CI3" s="36">
        <f>CH3*C3*12</f>
        <v>27.72</v>
      </c>
      <c r="CJ3" s="36">
        <f>16*12*C3+5*6*C3</f>
        <v>36.63</v>
      </c>
      <c r="CK3" s="35">
        <v>20</v>
      </c>
      <c r="CL3" s="36">
        <f>CK3*C3*12</f>
        <v>39.6</v>
      </c>
      <c r="CM3" s="7">
        <f>10*12*C3+11*6*C3</f>
        <v>30.69</v>
      </c>
      <c r="CN3" s="6">
        <v>12</v>
      </c>
      <c r="CO3" s="7">
        <f>CN3*C3*12</f>
        <v>23.759999999999998</v>
      </c>
      <c r="CP3" s="7">
        <f>14*12*C3+7*6*C3</f>
        <v>34.650000000000006</v>
      </c>
      <c r="CQ3" s="35">
        <v>21</v>
      </c>
      <c r="CR3" s="7">
        <f>CQ3*C3*12</f>
        <v>41.580000000000005</v>
      </c>
      <c r="CS3" s="7">
        <f>9*12*C3+12*6*C3</f>
        <v>29.700000000000003</v>
      </c>
      <c r="CT3" s="6">
        <v>29</v>
      </c>
      <c r="CU3" s="7">
        <f>CT3*C3*12</f>
        <v>57.42</v>
      </c>
      <c r="CV3" s="7">
        <f>16*12*C3+5*6*C3</f>
        <v>36.63</v>
      </c>
      <c r="CW3" s="35">
        <v>4</v>
      </c>
      <c r="CX3" s="36">
        <f>CW3*C3*12</f>
        <v>7.92</v>
      </c>
      <c r="CY3" s="36">
        <f>9*12*C3+6*3*C3</f>
        <v>20.79</v>
      </c>
      <c r="CZ3" s="35">
        <v>4</v>
      </c>
      <c r="DA3" s="36">
        <f>CZ3*C3*12</f>
        <v>7.92</v>
      </c>
      <c r="DB3" s="36">
        <f>6*12*C3+2*6*C3</f>
        <v>13.860000000000001</v>
      </c>
      <c r="DC3" s="35">
        <v>15</v>
      </c>
      <c r="DD3" s="36">
        <f>DC3*C3*12</f>
        <v>29.700000000000003</v>
      </c>
      <c r="DE3" s="36">
        <f>8*12*C3+13*6*C3</f>
        <v>28.71</v>
      </c>
      <c r="DF3" s="35">
        <v>27</v>
      </c>
      <c r="DG3" s="7">
        <f>DF3*C3*12</f>
        <v>53.46</v>
      </c>
      <c r="DH3" s="7">
        <f>16*12*C3+5*6*C3</f>
        <v>36.63</v>
      </c>
      <c r="DI3" s="6">
        <v>19</v>
      </c>
      <c r="DJ3" s="7">
        <f>DI3*C3*12</f>
        <v>37.620000000000005</v>
      </c>
      <c r="DK3" s="7">
        <f>12*12*C3+9*6*C3</f>
        <v>32.67</v>
      </c>
      <c r="DL3" s="35">
        <v>33</v>
      </c>
      <c r="DM3" s="36">
        <f>DL3*C3*12</f>
        <v>65.34</v>
      </c>
      <c r="DN3" s="36">
        <f>18*12*C3+3*6*C3</f>
        <v>38.61</v>
      </c>
      <c r="DO3" s="35">
        <v>15</v>
      </c>
      <c r="DP3" s="7">
        <f>DO3*C3*12</f>
        <v>29.700000000000003</v>
      </c>
      <c r="DQ3" s="7">
        <f>10*12*C3+11*6*C3</f>
        <v>30.69</v>
      </c>
      <c r="DR3" s="25">
        <f aca="true" t="shared" si="0" ref="DR3:DR14">E3+J3+M3+P3+S3+V3+Y3+AB3+AE3+AH3+AK3+AN3+AP3+H3+AW3+AR3+BA3+BD3+BG3+BJ3+BM3+BP3+BS3+BV3+BY3+CB3+CE3+CH3+CK3+CN3+CQ3+CT3+CW3+CZ3+DC3+DF3+DI3+DL3+DO3</f>
        <v>639</v>
      </c>
      <c r="DS3" s="7">
        <f>F3+I3+K3+N3+Q3+T3+W3+Z3+AC3+AF3+AI3+AL3+AO3+AQ3+AS3+AX3+BB3+BE3+BH3+BK3+BN3+BQ3+BT3+BW3+BZ3+CC3+CF3+CI3+CL3+CO3+CR3+CU3+CX3+DA3+DD3+DG3+DJ3+DM3+DP3</f>
        <v>1265.2200000000003</v>
      </c>
      <c r="DT3" s="8">
        <f>G3+L3+O3+R3+U3+X3+AA3+AD3+AG3+AJ3+AM3+AT3+AU3+AV3+AY3+AZ3+BC3+BF3+BI3+BL3+BO3+BR3+BU3+BX3+CA3+CD3+CG3+CJ3+CM3+CP3+CS3+CV3+CY3+DB3+DE3+DH3+DK3+DN3+DQ3</f>
        <v>1254.4200000000003</v>
      </c>
    </row>
    <row r="4" spans="1:124" s="9" customFormat="1" ht="26.25" customHeight="1" thickBot="1">
      <c r="A4" s="34">
        <v>2</v>
      </c>
      <c r="B4" s="38" t="s">
        <v>63</v>
      </c>
      <c r="C4" s="42">
        <v>0.3</v>
      </c>
      <c r="D4" s="11" t="s">
        <v>4</v>
      </c>
      <c r="E4" s="6">
        <v>6</v>
      </c>
      <c r="F4" s="37">
        <f>E4*C4*6</f>
        <v>10.799999999999999</v>
      </c>
      <c r="G4" s="7">
        <v>1.725</v>
      </c>
      <c r="H4" s="6">
        <v>0</v>
      </c>
      <c r="I4" s="7">
        <f>+H4*$C4*6</f>
        <v>0</v>
      </c>
      <c r="J4" s="6">
        <v>10</v>
      </c>
      <c r="K4" s="7">
        <f>C4*J4*6</f>
        <v>18</v>
      </c>
      <c r="L4" s="7">
        <f>K4</f>
        <v>18</v>
      </c>
      <c r="M4" s="10">
        <v>7</v>
      </c>
      <c r="N4" s="7">
        <f>+M4*$C4*6</f>
        <v>12.600000000000001</v>
      </c>
      <c r="O4" s="7">
        <f>N4</f>
        <v>12.600000000000001</v>
      </c>
      <c r="P4" s="6">
        <v>1</v>
      </c>
      <c r="Q4" s="7">
        <f>+P4*$C4*6</f>
        <v>1.7999999999999998</v>
      </c>
      <c r="R4" s="7">
        <f>Q4</f>
        <v>1.7999999999999998</v>
      </c>
      <c r="S4" s="6">
        <v>9</v>
      </c>
      <c r="T4" s="7">
        <f>+S4*$C4*6</f>
        <v>16.2</v>
      </c>
      <c r="U4" s="7">
        <v>3.65</v>
      </c>
      <c r="V4" s="6">
        <v>8</v>
      </c>
      <c r="W4" s="7">
        <f>+V4*$C4*6</f>
        <v>14.399999999999999</v>
      </c>
      <c r="X4" s="7">
        <f>W4</f>
        <v>14.399999999999999</v>
      </c>
      <c r="Y4" s="6">
        <v>3</v>
      </c>
      <c r="Z4" s="7">
        <f>+Y4*$C4*6</f>
        <v>5.3999999999999995</v>
      </c>
      <c r="AA4" s="7">
        <f>Z4</f>
        <v>5.3999999999999995</v>
      </c>
      <c r="AB4" s="6">
        <v>8</v>
      </c>
      <c r="AC4" s="7">
        <f>+AB4*$C4*6</f>
        <v>14.399999999999999</v>
      </c>
      <c r="AD4" s="7">
        <f>AC4</f>
        <v>14.399999999999999</v>
      </c>
      <c r="AE4" s="10">
        <v>10</v>
      </c>
      <c r="AF4" s="7">
        <f>+AE4*$C4*6</f>
        <v>18</v>
      </c>
      <c r="AG4" s="7">
        <f>AF4</f>
        <v>18</v>
      </c>
      <c r="AH4" s="6">
        <v>3</v>
      </c>
      <c r="AI4" s="7">
        <f>+AH4*$C4*6</f>
        <v>5.3999999999999995</v>
      </c>
      <c r="AJ4" s="7">
        <f>AI4</f>
        <v>5.3999999999999995</v>
      </c>
      <c r="AK4" s="10">
        <v>0</v>
      </c>
      <c r="AL4" s="7">
        <f>+AK4*$C4*6</f>
        <v>0</v>
      </c>
      <c r="AM4" s="7">
        <v>0.1</v>
      </c>
      <c r="AN4" s="6">
        <v>9</v>
      </c>
      <c r="AO4" s="7">
        <f>+AN4*$C4*6</f>
        <v>16.2</v>
      </c>
      <c r="AP4" s="6">
        <v>0</v>
      </c>
      <c r="AQ4" s="7">
        <f>+AP4*$C4*6</f>
        <v>0</v>
      </c>
      <c r="AR4" s="6">
        <v>4</v>
      </c>
      <c r="AS4" s="7">
        <f>+AR4*$C4*6</f>
        <v>7.199999999999999</v>
      </c>
      <c r="AT4" s="7">
        <f>AO4</f>
        <v>16.2</v>
      </c>
      <c r="AU4" s="7">
        <f>AQ4</f>
        <v>0</v>
      </c>
      <c r="AV4" s="7">
        <f>I4</f>
        <v>0</v>
      </c>
      <c r="AW4" s="6">
        <v>0</v>
      </c>
      <c r="AX4" s="7">
        <f>+AW4*$C4*6</f>
        <v>0</v>
      </c>
      <c r="AY4" s="7">
        <v>3.506</v>
      </c>
      <c r="AZ4" s="7">
        <v>5.478</v>
      </c>
      <c r="BA4" s="6">
        <v>0</v>
      </c>
      <c r="BB4" s="7">
        <f>+BA4*$C4*6</f>
        <v>0</v>
      </c>
      <c r="BC4" s="7">
        <f>BB4</f>
        <v>0</v>
      </c>
      <c r="BD4" s="6">
        <v>4</v>
      </c>
      <c r="BE4" s="7">
        <f>+BD4*$C4*6</f>
        <v>7.199999999999999</v>
      </c>
      <c r="BF4" s="7">
        <f>BE4</f>
        <v>7.199999999999999</v>
      </c>
      <c r="BG4" s="6">
        <v>1</v>
      </c>
      <c r="BH4" s="7">
        <f>+BG4*$C4*6</f>
        <v>1.7999999999999998</v>
      </c>
      <c r="BI4" s="7">
        <f>BH4</f>
        <v>1.7999999999999998</v>
      </c>
      <c r="BJ4" s="10">
        <v>10</v>
      </c>
      <c r="BK4" s="7">
        <f>+BJ4*$C4*6</f>
        <v>18</v>
      </c>
      <c r="BL4" s="7">
        <f>BK4</f>
        <v>18</v>
      </c>
      <c r="BM4" s="6">
        <v>8</v>
      </c>
      <c r="BN4" s="7">
        <f>+BM4*$C4*6</f>
        <v>14.399999999999999</v>
      </c>
      <c r="BO4" s="7">
        <f>BN4</f>
        <v>14.399999999999999</v>
      </c>
      <c r="BP4" s="6">
        <v>1</v>
      </c>
      <c r="BQ4" s="7">
        <f>+BP4*$C4*6</f>
        <v>1.7999999999999998</v>
      </c>
      <c r="BR4" s="7">
        <f>BQ4</f>
        <v>1.7999999999999998</v>
      </c>
      <c r="BS4" s="6">
        <v>11</v>
      </c>
      <c r="BT4" s="7">
        <f>+BS4*$C4*6</f>
        <v>19.799999999999997</v>
      </c>
      <c r="BU4" s="7">
        <f>BT4</f>
        <v>19.799999999999997</v>
      </c>
      <c r="BV4" s="6">
        <v>3</v>
      </c>
      <c r="BW4" s="7">
        <f>+BV4*$C4*6</f>
        <v>5.3999999999999995</v>
      </c>
      <c r="BX4" s="7">
        <f>BW4</f>
        <v>5.3999999999999995</v>
      </c>
      <c r="BY4" s="6">
        <v>7</v>
      </c>
      <c r="BZ4" s="7">
        <f>+BY4*$C4*6</f>
        <v>12.600000000000001</v>
      </c>
      <c r="CA4" s="7">
        <f>BZ4</f>
        <v>12.600000000000001</v>
      </c>
      <c r="CB4" s="6">
        <v>6</v>
      </c>
      <c r="CC4" s="7">
        <f>+CB4*$C4*6</f>
        <v>10.799999999999999</v>
      </c>
      <c r="CD4" s="7">
        <f>CC4</f>
        <v>10.799999999999999</v>
      </c>
      <c r="CE4" s="6">
        <v>0</v>
      </c>
      <c r="CF4" s="7">
        <f>+CE4*$C4*6</f>
        <v>0</v>
      </c>
      <c r="CG4" s="7">
        <f>CF4</f>
        <v>0</v>
      </c>
      <c r="CH4" s="6">
        <v>13</v>
      </c>
      <c r="CI4" s="7">
        <f>+CH4*$C4*6</f>
        <v>23.4</v>
      </c>
      <c r="CJ4" s="7">
        <f>CI4</f>
        <v>23.4</v>
      </c>
      <c r="CK4" s="6">
        <v>6</v>
      </c>
      <c r="CL4" s="7">
        <f>+CK4*$C4*6</f>
        <v>10.799999999999999</v>
      </c>
      <c r="CM4" s="7">
        <f>CL4</f>
        <v>10.799999999999999</v>
      </c>
      <c r="CN4" s="6">
        <v>0</v>
      </c>
      <c r="CO4" s="7">
        <f>+CN4*$C4*6</f>
        <v>0</v>
      </c>
      <c r="CP4" s="7">
        <f>CO4</f>
        <v>0</v>
      </c>
      <c r="CQ4" s="6">
        <v>4</v>
      </c>
      <c r="CR4" s="7">
        <f>+CQ4*$C4*6</f>
        <v>7.199999999999999</v>
      </c>
      <c r="CS4" s="7">
        <f>CR4</f>
        <v>7.199999999999999</v>
      </c>
      <c r="CT4" s="6">
        <v>6</v>
      </c>
      <c r="CU4" s="7">
        <f>+CT4*$C4*6</f>
        <v>10.799999999999999</v>
      </c>
      <c r="CV4" s="7">
        <f>CU4</f>
        <v>10.799999999999999</v>
      </c>
      <c r="CW4" s="6">
        <v>4</v>
      </c>
      <c r="CX4" s="7">
        <f>+CW4*$C4*6</f>
        <v>7.199999999999999</v>
      </c>
      <c r="CY4" s="7">
        <f>CX4</f>
        <v>7.199999999999999</v>
      </c>
      <c r="CZ4" s="6">
        <v>1</v>
      </c>
      <c r="DA4" s="7">
        <f>+CZ4*$C4*6</f>
        <v>1.7999999999999998</v>
      </c>
      <c r="DB4" s="7">
        <f>DA4</f>
        <v>1.7999999999999998</v>
      </c>
      <c r="DC4" s="6">
        <v>6</v>
      </c>
      <c r="DD4" s="7">
        <f>+DC4*$C4*6</f>
        <v>10.799999999999999</v>
      </c>
      <c r="DE4" s="7">
        <f>DD4</f>
        <v>10.799999999999999</v>
      </c>
      <c r="DF4" s="6">
        <v>8</v>
      </c>
      <c r="DG4" s="7">
        <f>+DF4*$C4*6</f>
        <v>14.399999999999999</v>
      </c>
      <c r="DH4" s="7">
        <f>DG4</f>
        <v>14.399999999999999</v>
      </c>
      <c r="DI4" s="6">
        <v>0</v>
      </c>
      <c r="DJ4" s="7">
        <f>+DI4*$C4*6</f>
        <v>0</v>
      </c>
      <c r="DK4" s="7">
        <f>DJ4</f>
        <v>0</v>
      </c>
      <c r="DL4" s="6">
        <v>0</v>
      </c>
      <c r="DM4" s="7">
        <f>+DL4*$C4*6</f>
        <v>0</v>
      </c>
      <c r="DN4" s="7">
        <f>DM4</f>
        <v>0</v>
      </c>
      <c r="DO4" s="6">
        <v>8</v>
      </c>
      <c r="DP4" s="7">
        <f>+DO4*$C4*6</f>
        <v>14.399999999999999</v>
      </c>
      <c r="DQ4" s="7">
        <v>3.24</v>
      </c>
      <c r="DR4" s="25">
        <f t="shared" si="0"/>
        <v>185</v>
      </c>
      <c r="DS4" s="7">
        <f aca="true" t="shared" si="1" ref="DS4:DS21">F4+I4+K4+N4+Q4+T4+W4+Z4+AC4+AF4+AI4+AL4+AO4+AQ4+AS4+AX4+BB4+BE4+BH4+BK4+BN4+BQ4+BT4+BW4+BZ4+CC4+CF4+CI4+CL4+CO4+CR4+CU4+CX4+DA4+DD4+DG4+DJ4+DM4+DP4</f>
        <v>332.99999999999994</v>
      </c>
      <c r="DT4" s="8">
        <f>G4+L4+O4+R4+U4+X4+AA4+AD4+AG4+AJ4+AM4+AT4+AU4+AV4+AY4+AZ4+BC4+BF4+BI4+BL4+BO4+BR4+BU4+BX4+CA4+CD4+CG4+CJ4+CM4+CP4+CS4+CV4+CY4+DB4+DE4+DH4+DK4+DN4+DQ4</f>
        <v>302.099</v>
      </c>
    </row>
    <row r="5" spans="1:124" s="9" customFormat="1" ht="32.25" customHeight="1" thickBot="1">
      <c r="A5" s="34">
        <v>3</v>
      </c>
      <c r="B5" s="38" t="s">
        <v>59</v>
      </c>
      <c r="C5" s="39">
        <v>0.25</v>
      </c>
      <c r="D5" s="11" t="s">
        <v>4</v>
      </c>
      <c r="E5" s="6">
        <v>9</v>
      </c>
      <c r="F5" s="7">
        <f aca="true" t="shared" si="2" ref="F5:F14">E5*$C5</f>
        <v>2.25</v>
      </c>
      <c r="G5" s="7"/>
      <c r="H5" s="6">
        <v>5</v>
      </c>
      <c r="I5" s="7">
        <f aca="true" t="shared" si="3" ref="I5:I14">H5*$C5</f>
        <v>1.25</v>
      </c>
      <c r="J5" s="6">
        <v>11</v>
      </c>
      <c r="K5" s="7">
        <f aca="true" t="shared" si="4" ref="K5:K14">J5*$C5</f>
        <v>2.75</v>
      </c>
      <c r="L5" s="7"/>
      <c r="M5" s="6">
        <v>11</v>
      </c>
      <c r="N5" s="7">
        <f aca="true" t="shared" si="5" ref="N5:N14">M5*$C5</f>
        <v>2.75</v>
      </c>
      <c r="O5" s="7"/>
      <c r="P5" s="6">
        <v>18</v>
      </c>
      <c r="Q5" s="7">
        <f aca="true" t="shared" si="6" ref="Q5:Q14">P5*$C5</f>
        <v>4.5</v>
      </c>
      <c r="R5" s="7"/>
      <c r="S5" s="6">
        <v>17</v>
      </c>
      <c r="T5" s="7">
        <f aca="true" t="shared" si="7" ref="T5:T14">S5*$C5</f>
        <v>4.25</v>
      </c>
      <c r="U5" s="7"/>
      <c r="V5" s="6">
        <v>14</v>
      </c>
      <c r="W5" s="7">
        <f aca="true" t="shared" si="8" ref="W5:W14">V5*$C5</f>
        <v>3.5</v>
      </c>
      <c r="X5" s="7"/>
      <c r="Y5" s="6">
        <v>11</v>
      </c>
      <c r="Z5" s="7">
        <f aca="true" t="shared" si="9" ref="Z5:Z14">Y5*$C5</f>
        <v>2.75</v>
      </c>
      <c r="AA5" s="7"/>
      <c r="AB5" s="6">
        <v>18</v>
      </c>
      <c r="AC5" s="7">
        <f aca="true" t="shared" si="10" ref="AC5:AC14">AB5*$C5</f>
        <v>4.5</v>
      </c>
      <c r="AD5" s="7"/>
      <c r="AE5" s="6">
        <v>27</v>
      </c>
      <c r="AF5" s="7">
        <f aca="true" t="shared" si="11" ref="AF5:AF14">AE5*$C5</f>
        <v>6.75</v>
      </c>
      <c r="AG5" s="7"/>
      <c r="AH5" s="6">
        <v>25</v>
      </c>
      <c r="AI5" s="7">
        <f aca="true" t="shared" si="12" ref="AI5:AI14">AH5*$C5</f>
        <v>6.25</v>
      </c>
      <c r="AJ5" s="7"/>
      <c r="AK5" s="6">
        <v>14</v>
      </c>
      <c r="AL5" s="7">
        <f aca="true" t="shared" si="13" ref="AL5:AL14">AK5*$C5</f>
        <v>3.5</v>
      </c>
      <c r="AM5" s="7"/>
      <c r="AN5" s="6">
        <v>7</v>
      </c>
      <c r="AO5" s="7">
        <f aca="true" t="shared" si="14" ref="AO5:AO14">AN5*$C5</f>
        <v>1.75</v>
      </c>
      <c r="AP5" s="6">
        <v>10</v>
      </c>
      <c r="AQ5" s="7">
        <f aca="true" t="shared" si="15" ref="AQ5:AQ14">AP5*$C5</f>
        <v>2.5</v>
      </c>
      <c r="AR5" s="6">
        <v>11</v>
      </c>
      <c r="AS5" s="7">
        <f aca="true" t="shared" si="16" ref="AS5:AS14">AR5*$C5</f>
        <v>2.75</v>
      </c>
      <c r="AT5" s="7"/>
      <c r="AU5" s="7"/>
      <c r="AV5" s="7"/>
      <c r="AW5" s="6">
        <v>16</v>
      </c>
      <c r="AX5" s="7">
        <f aca="true" t="shared" si="17" ref="AX5:AX14">AW5*$C5</f>
        <v>4</v>
      </c>
      <c r="AY5" s="7"/>
      <c r="AZ5" s="7"/>
      <c r="BA5" s="6">
        <v>7</v>
      </c>
      <c r="BB5" s="7">
        <f aca="true" t="shared" si="18" ref="BB5:BB14">BA5*$C5</f>
        <v>1.75</v>
      </c>
      <c r="BC5" s="7"/>
      <c r="BD5" s="6">
        <v>7</v>
      </c>
      <c r="BE5" s="7">
        <f aca="true" t="shared" si="19" ref="BE5:BE14">BD5*$C5</f>
        <v>1.75</v>
      </c>
      <c r="BF5" s="7"/>
      <c r="BG5" s="6">
        <v>7</v>
      </c>
      <c r="BH5" s="7">
        <f aca="true" t="shared" si="20" ref="BH5:BH14">BG5*$C5</f>
        <v>1.75</v>
      </c>
      <c r="BI5" s="7"/>
      <c r="BJ5" s="6">
        <v>13</v>
      </c>
      <c r="BK5" s="7">
        <f aca="true" t="shared" si="21" ref="BK5:BK14">BJ5*$C5</f>
        <v>3.25</v>
      </c>
      <c r="BL5" s="7"/>
      <c r="BM5" s="6">
        <v>21</v>
      </c>
      <c r="BN5" s="7">
        <f aca="true" t="shared" si="22" ref="BN5:BN14">BM5*$C5</f>
        <v>5.25</v>
      </c>
      <c r="BO5" s="7"/>
      <c r="BP5" s="6">
        <v>9</v>
      </c>
      <c r="BQ5" s="7">
        <f aca="true" t="shared" si="23" ref="BQ5:BQ14">BP5*$C5</f>
        <v>2.25</v>
      </c>
      <c r="BR5" s="7"/>
      <c r="BS5" s="6">
        <v>16</v>
      </c>
      <c r="BT5" s="7">
        <f aca="true" t="shared" si="24" ref="BT5:BT14">BS5*$C5</f>
        <v>4</v>
      </c>
      <c r="BU5" s="7"/>
      <c r="BV5" s="6">
        <v>20</v>
      </c>
      <c r="BW5" s="7">
        <f aca="true" t="shared" si="25" ref="BW5:BW14">BV5*$C5</f>
        <v>5</v>
      </c>
      <c r="BX5" s="7"/>
      <c r="BY5" s="6">
        <v>14</v>
      </c>
      <c r="BZ5" s="7">
        <f aca="true" t="shared" si="26" ref="BZ5:BZ14">BY5*$C5</f>
        <v>3.5</v>
      </c>
      <c r="CA5" s="7"/>
      <c r="CB5" s="6">
        <v>23</v>
      </c>
      <c r="CC5" s="7">
        <f aca="true" t="shared" si="27" ref="CC5:CC14">CB5*$C5</f>
        <v>5.75</v>
      </c>
      <c r="CD5" s="7"/>
      <c r="CE5" s="6">
        <v>1</v>
      </c>
      <c r="CF5" s="7">
        <f>CE5*$C5</f>
        <v>0.25</v>
      </c>
      <c r="CG5" s="7"/>
      <c r="CH5" s="6">
        <v>14</v>
      </c>
      <c r="CI5" s="7">
        <f aca="true" t="shared" si="28" ref="CI5:CI14">CH5*$C5</f>
        <v>3.5</v>
      </c>
      <c r="CJ5" s="7"/>
      <c r="CK5" s="6">
        <v>19</v>
      </c>
      <c r="CL5" s="7">
        <f aca="true" t="shared" si="29" ref="CL5:CL14">CK5*$C5</f>
        <v>4.75</v>
      </c>
      <c r="CM5" s="7"/>
      <c r="CN5" s="6">
        <v>10</v>
      </c>
      <c r="CO5" s="7">
        <f aca="true" t="shared" si="30" ref="CO5:CO14">CN5*$C5</f>
        <v>2.5</v>
      </c>
      <c r="CP5" s="7"/>
      <c r="CQ5" s="6">
        <v>20</v>
      </c>
      <c r="CR5" s="7">
        <f aca="true" t="shared" si="31" ref="CR5:CR14">CQ5*$C5</f>
        <v>5</v>
      </c>
      <c r="CS5" s="7"/>
      <c r="CT5" s="6">
        <v>20</v>
      </c>
      <c r="CU5" s="7">
        <f aca="true" t="shared" si="32" ref="CU5:CU14">CT5*$C5</f>
        <v>5</v>
      </c>
      <c r="CV5" s="7"/>
      <c r="CW5" s="6">
        <v>6</v>
      </c>
      <c r="CX5" s="7">
        <f aca="true" t="shared" si="33" ref="CX5:CX14">CW5*$C5</f>
        <v>1.5</v>
      </c>
      <c r="CY5" s="7"/>
      <c r="CZ5" s="6">
        <v>5</v>
      </c>
      <c r="DA5" s="7">
        <f aca="true" t="shared" si="34" ref="DA5:DA14">CZ5*$C5</f>
        <v>1.25</v>
      </c>
      <c r="DB5" s="7"/>
      <c r="DC5" s="6">
        <v>17</v>
      </c>
      <c r="DD5" s="7">
        <f aca="true" t="shared" si="35" ref="DD5:DD14">DC5*$C5</f>
        <v>4.25</v>
      </c>
      <c r="DE5" s="7"/>
      <c r="DF5" s="6">
        <v>19</v>
      </c>
      <c r="DG5" s="7">
        <f aca="true" t="shared" si="36" ref="DG5:DG14">DF5*$C5</f>
        <v>4.75</v>
      </c>
      <c r="DH5" s="7"/>
      <c r="DI5" s="6">
        <v>11</v>
      </c>
      <c r="DJ5" s="7">
        <f aca="true" t="shared" si="37" ref="DJ5:DJ14">DI5*$C5</f>
        <v>2.75</v>
      </c>
      <c r="DK5" s="7"/>
      <c r="DL5" s="6">
        <v>16</v>
      </c>
      <c r="DM5" s="7">
        <f aca="true" t="shared" si="38" ref="DM5:DM14">DL5*$C5</f>
        <v>4</v>
      </c>
      <c r="DN5" s="7"/>
      <c r="DO5" s="6">
        <v>18</v>
      </c>
      <c r="DP5" s="7">
        <f aca="true" t="shared" si="39" ref="DP5:DP14">DO5*$C5</f>
        <v>4.5</v>
      </c>
      <c r="DQ5" s="7"/>
      <c r="DR5" s="10">
        <f t="shared" si="0"/>
        <v>537</v>
      </c>
      <c r="DS5" s="7">
        <f t="shared" si="1"/>
        <v>134.25</v>
      </c>
      <c r="DT5" s="8"/>
    </row>
    <row r="6" spans="1:124" s="9" customFormat="1" ht="33.75" customHeight="1" thickBot="1">
      <c r="A6" s="34">
        <v>4</v>
      </c>
      <c r="B6" s="38" t="s">
        <v>64</v>
      </c>
      <c r="C6" s="39">
        <v>0.05</v>
      </c>
      <c r="D6" s="11" t="s">
        <v>4</v>
      </c>
      <c r="E6" s="6">
        <v>596</v>
      </c>
      <c r="F6" s="7">
        <f t="shared" si="2"/>
        <v>29.8</v>
      </c>
      <c r="G6" s="7"/>
      <c r="H6" s="6">
        <v>26</v>
      </c>
      <c r="I6" s="7">
        <f t="shared" si="3"/>
        <v>1.3</v>
      </c>
      <c r="J6" s="6">
        <v>640</v>
      </c>
      <c r="K6" s="7">
        <f t="shared" si="4"/>
        <v>32</v>
      </c>
      <c r="L6" s="7"/>
      <c r="M6" s="6">
        <v>995</v>
      </c>
      <c r="N6" s="7">
        <f t="shared" si="5"/>
        <v>49.75</v>
      </c>
      <c r="O6" s="7"/>
      <c r="P6" s="6">
        <v>572</v>
      </c>
      <c r="Q6" s="7">
        <f t="shared" si="6"/>
        <v>28.6</v>
      </c>
      <c r="R6" s="7"/>
      <c r="S6" s="6">
        <v>755</v>
      </c>
      <c r="T6" s="7">
        <f t="shared" si="7"/>
        <v>37.75</v>
      </c>
      <c r="U6" s="7"/>
      <c r="V6" s="6">
        <v>375</v>
      </c>
      <c r="W6" s="7">
        <f t="shared" si="8"/>
        <v>18.75</v>
      </c>
      <c r="X6" s="7"/>
      <c r="Y6" s="6">
        <v>127</v>
      </c>
      <c r="Z6" s="7">
        <f t="shared" si="9"/>
        <v>6.3500000000000005</v>
      </c>
      <c r="AA6" s="7"/>
      <c r="AB6" s="6">
        <v>777</v>
      </c>
      <c r="AC6" s="7">
        <f t="shared" si="10"/>
        <v>38.85</v>
      </c>
      <c r="AD6" s="7"/>
      <c r="AE6" s="6">
        <v>924</v>
      </c>
      <c r="AF6" s="7">
        <f t="shared" si="11"/>
        <v>46.2</v>
      </c>
      <c r="AG6" s="7"/>
      <c r="AH6" s="6">
        <v>1200</v>
      </c>
      <c r="AI6" s="7">
        <f t="shared" si="12"/>
        <v>60</v>
      </c>
      <c r="AJ6" s="7"/>
      <c r="AK6" s="6">
        <v>100</v>
      </c>
      <c r="AL6" s="7">
        <f t="shared" si="13"/>
        <v>5</v>
      </c>
      <c r="AM6" s="7"/>
      <c r="AN6" s="6">
        <v>349</v>
      </c>
      <c r="AO6" s="7">
        <f t="shared" si="14"/>
        <v>17.45</v>
      </c>
      <c r="AP6" s="6">
        <v>440</v>
      </c>
      <c r="AQ6" s="7">
        <f t="shared" si="15"/>
        <v>22</v>
      </c>
      <c r="AR6" s="6">
        <v>379</v>
      </c>
      <c r="AS6" s="7">
        <f t="shared" si="16"/>
        <v>18.95</v>
      </c>
      <c r="AT6" s="7"/>
      <c r="AU6" s="7"/>
      <c r="AV6" s="7"/>
      <c r="AW6" s="6">
        <v>484</v>
      </c>
      <c r="AX6" s="7">
        <f t="shared" si="17"/>
        <v>24.200000000000003</v>
      </c>
      <c r="AY6" s="7"/>
      <c r="AZ6" s="7"/>
      <c r="BA6" s="6">
        <v>75</v>
      </c>
      <c r="BB6" s="7">
        <f t="shared" si="18"/>
        <v>3.75</v>
      </c>
      <c r="BC6" s="7"/>
      <c r="BD6" s="6">
        <v>300</v>
      </c>
      <c r="BE6" s="7">
        <f t="shared" si="19"/>
        <v>15</v>
      </c>
      <c r="BF6" s="7"/>
      <c r="BG6" s="6">
        <v>349</v>
      </c>
      <c r="BH6" s="7">
        <f t="shared" si="20"/>
        <v>17.45</v>
      </c>
      <c r="BI6" s="7"/>
      <c r="BJ6" s="6">
        <v>1420</v>
      </c>
      <c r="BK6" s="7">
        <f t="shared" si="21"/>
        <v>71</v>
      </c>
      <c r="BL6" s="7"/>
      <c r="BM6" s="6">
        <v>1040</v>
      </c>
      <c r="BN6" s="7">
        <f t="shared" si="22"/>
        <v>52</v>
      </c>
      <c r="BO6" s="7"/>
      <c r="BP6" s="6">
        <v>60</v>
      </c>
      <c r="BQ6" s="7">
        <f t="shared" si="23"/>
        <v>3</v>
      </c>
      <c r="BR6" s="7"/>
      <c r="BS6" s="6">
        <v>798</v>
      </c>
      <c r="BT6" s="7">
        <f t="shared" si="24"/>
        <v>39.900000000000006</v>
      </c>
      <c r="BU6" s="7"/>
      <c r="BV6" s="6">
        <v>381</v>
      </c>
      <c r="BW6" s="7">
        <f t="shared" si="25"/>
        <v>19.05</v>
      </c>
      <c r="BX6" s="7"/>
      <c r="BY6" s="6">
        <v>870</v>
      </c>
      <c r="BZ6" s="7">
        <f t="shared" si="26"/>
        <v>43.5</v>
      </c>
      <c r="CA6" s="7"/>
      <c r="CB6" s="6">
        <v>364</v>
      </c>
      <c r="CC6" s="7">
        <f t="shared" si="27"/>
        <v>18.2</v>
      </c>
      <c r="CD6" s="7"/>
      <c r="CE6" s="6">
        <v>0</v>
      </c>
      <c r="CF6" s="7">
        <f aca="true" t="shared" si="40" ref="CF6:CF14">CE6*$C6</f>
        <v>0</v>
      </c>
      <c r="CG6" s="7"/>
      <c r="CH6" s="6">
        <v>1132</v>
      </c>
      <c r="CI6" s="7">
        <f t="shared" si="28"/>
        <v>56.6</v>
      </c>
      <c r="CJ6" s="7"/>
      <c r="CK6" s="6">
        <v>638</v>
      </c>
      <c r="CL6" s="7">
        <f t="shared" si="29"/>
        <v>31.900000000000002</v>
      </c>
      <c r="CM6" s="7"/>
      <c r="CN6" s="6">
        <v>101</v>
      </c>
      <c r="CO6" s="7">
        <f t="shared" si="30"/>
        <v>5.050000000000001</v>
      </c>
      <c r="CP6" s="7"/>
      <c r="CQ6" s="6">
        <v>901</v>
      </c>
      <c r="CR6" s="7">
        <f t="shared" si="31"/>
        <v>45.050000000000004</v>
      </c>
      <c r="CS6" s="7"/>
      <c r="CT6" s="6">
        <v>584</v>
      </c>
      <c r="CU6" s="7">
        <f t="shared" si="32"/>
        <v>29.200000000000003</v>
      </c>
      <c r="CV6" s="7"/>
      <c r="CW6" s="6">
        <v>361</v>
      </c>
      <c r="CX6" s="7">
        <f t="shared" si="33"/>
        <v>18.05</v>
      </c>
      <c r="CY6" s="7"/>
      <c r="CZ6" s="6">
        <v>116</v>
      </c>
      <c r="DA6" s="7">
        <f t="shared" si="34"/>
        <v>5.800000000000001</v>
      </c>
      <c r="DB6" s="7"/>
      <c r="DC6" s="6">
        <v>289</v>
      </c>
      <c r="DD6" s="7">
        <f t="shared" si="35"/>
        <v>14.450000000000001</v>
      </c>
      <c r="DE6" s="7"/>
      <c r="DF6" s="6">
        <v>1022</v>
      </c>
      <c r="DG6" s="7">
        <f t="shared" si="36"/>
        <v>51.1</v>
      </c>
      <c r="DH6" s="7"/>
      <c r="DI6" s="6">
        <v>240</v>
      </c>
      <c r="DJ6" s="7">
        <f t="shared" si="37"/>
        <v>12</v>
      </c>
      <c r="DK6" s="7"/>
      <c r="DL6" s="6">
        <v>175</v>
      </c>
      <c r="DM6" s="7">
        <f t="shared" si="38"/>
        <v>8.75</v>
      </c>
      <c r="DN6" s="7"/>
      <c r="DO6" s="6">
        <v>630</v>
      </c>
      <c r="DP6" s="7">
        <f t="shared" si="39"/>
        <v>31.5</v>
      </c>
      <c r="DQ6" s="7"/>
      <c r="DR6" s="10">
        <f t="shared" si="0"/>
        <v>20585</v>
      </c>
      <c r="DS6" s="7">
        <f t="shared" si="1"/>
        <v>1029.2499999999998</v>
      </c>
      <c r="DT6" s="8"/>
    </row>
    <row r="7" spans="1:124" s="9" customFormat="1" ht="21" customHeight="1" thickBot="1">
      <c r="A7" s="34">
        <v>5</v>
      </c>
      <c r="B7" s="38" t="s">
        <v>52</v>
      </c>
      <c r="C7" s="39">
        <v>0.09</v>
      </c>
      <c r="D7" s="11" t="s">
        <v>49</v>
      </c>
      <c r="E7" s="6">
        <v>76</v>
      </c>
      <c r="F7" s="7">
        <f t="shared" si="2"/>
        <v>6.84</v>
      </c>
      <c r="G7" s="7"/>
      <c r="H7" s="6">
        <v>28</v>
      </c>
      <c r="I7" s="7">
        <f t="shared" si="3"/>
        <v>2.52</v>
      </c>
      <c r="J7" s="6">
        <v>70</v>
      </c>
      <c r="K7" s="7">
        <f t="shared" si="4"/>
        <v>6.3</v>
      </c>
      <c r="L7" s="7"/>
      <c r="M7" s="6">
        <v>62</v>
      </c>
      <c r="N7" s="7">
        <f t="shared" si="5"/>
        <v>5.58</v>
      </c>
      <c r="O7" s="7"/>
      <c r="P7" s="6">
        <v>50</v>
      </c>
      <c r="Q7" s="7">
        <f t="shared" si="6"/>
        <v>4.5</v>
      </c>
      <c r="R7" s="7"/>
      <c r="S7" s="6">
        <v>53</v>
      </c>
      <c r="T7" s="7">
        <f t="shared" si="7"/>
        <v>4.77</v>
      </c>
      <c r="U7" s="7"/>
      <c r="V7" s="6">
        <v>61</v>
      </c>
      <c r="W7" s="7">
        <f t="shared" si="8"/>
        <v>5.49</v>
      </c>
      <c r="X7" s="7"/>
      <c r="Y7" s="6">
        <v>25</v>
      </c>
      <c r="Z7" s="7">
        <f t="shared" si="9"/>
        <v>2.25</v>
      </c>
      <c r="AA7" s="7"/>
      <c r="AB7" s="6">
        <v>50</v>
      </c>
      <c r="AC7" s="7">
        <f t="shared" si="10"/>
        <v>4.5</v>
      </c>
      <c r="AD7" s="7"/>
      <c r="AE7" s="6">
        <v>40</v>
      </c>
      <c r="AF7" s="7">
        <f t="shared" si="11"/>
        <v>3.5999999999999996</v>
      </c>
      <c r="AG7" s="7"/>
      <c r="AH7" s="6">
        <v>90</v>
      </c>
      <c r="AI7" s="7">
        <f t="shared" si="12"/>
        <v>8.1</v>
      </c>
      <c r="AJ7" s="7"/>
      <c r="AK7" s="6">
        <v>60</v>
      </c>
      <c r="AL7" s="7">
        <f t="shared" si="13"/>
        <v>5.3999999999999995</v>
      </c>
      <c r="AM7" s="7"/>
      <c r="AN7" s="6">
        <v>20</v>
      </c>
      <c r="AO7" s="7">
        <f t="shared" si="14"/>
        <v>1.7999999999999998</v>
      </c>
      <c r="AP7" s="6">
        <v>40</v>
      </c>
      <c r="AQ7" s="7">
        <f t="shared" si="15"/>
        <v>3.5999999999999996</v>
      </c>
      <c r="AR7" s="6">
        <v>40</v>
      </c>
      <c r="AS7" s="7">
        <f t="shared" si="16"/>
        <v>3.5999999999999996</v>
      </c>
      <c r="AT7" s="7"/>
      <c r="AU7" s="7"/>
      <c r="AV7" s="7"/>
      <c r="AW7" s="6">
        <v>40</v>
      </c>
      <c r="AX7" s="7">
        <f t="shared" si="17"/>
        <v>3.5999999999999996</v>
      </c>
      <c r="AY7" s="7"/>
      <c r="AZ7" s="7"/>
      <c r="BA7" s="6">
        <v>20</v>
      </c>
      <c r="BB7" s="7">
        <f t="shared" si="18"/>
        <v>1.7999999999999998</v>
      </c>
      <c r="BC7" s="7"/>
      <c r="BD7" s="6">
        <v>30</v>
      </c>
      <c r="BE7" s="7">
        <f t="shared" si="19"/>
        <v>2.6999999999999997</v>
      </c>
      <c r="BF7" s="7"/>
      <c r="BG7" s="6">
        <v>30</v>
      </c>
      <c r="BH7" s="7">
        <f t="shared" si="20"/>
        <v>2.6999999999999997</v>
      </c>
      <c r="BI7" s="7"/>
      <c r="BJ7" s="6">
        <v>50</v>
      </c>
      <c r="BK7" s="7">
        <f t="shared" si="21"/>
        <v>4.5</v>
      </c>
      <c r="BL7" s="7"/>
      <c r="BM7" s="6">
        <v>55</v>
      </c>
      <c r="BN7" s="7">
        <f t="shared" si="22"/>
        <v>4.95</v>
      </c>
      <c r="BO7" s="7"/>
      <c r="BP7" s="6">
        <v>25</v>
      </c>
      <c r="BQ7" s="7">
        <f t="shared" si="23"/>
        <v>2.25</v>
      </c>
      <c r="BR7" s="7"/>
      <c r="BS7" s="6">
        <v>50</v>
      </c>
      <c r="BT7" s="7">
        <f t="shared" si="24"/>
        <v>4.5</v>
      </c>
      <c r="BU7" s="7"/>
      <c r="BV7" s="6">
        <v>30</v>
      </c>
      <c r="BW7" s="7">
        <f t="shared" si="25"/>
        <v>2.6999999999999997</v>
      </c>
      <c r="BX7" s="7"/>
      <c r="BY7" s="6">
        <v>72</v>
      </c>
      <c r="BZ7" s="7">
        <f t="shared" si="26"/>
        <v>6.4799999999999995</v>
      </c>
      <c r="CA7" s="7"/>
      <c r="CB7" s="6">
        <v>40</v>
      </c>
      <c r="CC7" s="7">
        <f t="shared" si="27"/>
        <v>3.5999999999999996</v>
      </c>
      <c r="CD7" s="7"/>
      <c r="CE7" s="6">
        <v>0</v>
      </c>
      <c r="CF7" s="7">
        <f t="shared" si="40"/>
        <v>0</v>
      </c>
      <c r="CG7" s="7"/>
      <c r="CH7" s="6">
        <v>53</v>
      </c>
      <c r="CI7" s="7">
        <f t="shared" si="28"/>
        <v>4.77</v>
      </c>
      <c r="CJ7" s="7"/>
      <c r="CK7" s="6">
        <v>35</v>
      </c>
      <c r="CL7" s="7">
        <f t="shared" si="29"/>
        <v>3.15</v>
      </c>
      <c r="CM7" s="7"/>
      <c r="CN7" s="6">
        <v>48</v>
      </c>
      <c r="CO7" s="7">
        <f t="shared" si="30"/>
        <v>4.32</v>
      </c>
      <c r="CP7" s="7"/>
      <c r="CQ7" s="6">
        <v>100</v>
      </c>
      <c r="CR7" s="7">
        <f t="shared" si="31"/>
        <v>9</v>
      </c>
      <c r="CS7" s="7"/>
      <c r="CT7" s="6">
        <v>30</v>
      </c>
      <c r="CU7" s="7">
        <f t="shared" si="32"/>
        <v>2.6999999999999997</v>
      </c>
      <c r="CV7" s="7"/>
      <c r="CW7" s="6">
        <v>20</v>
      </c>
      <c r="CX7" s="7">
        <f t="shared" si="33"/>
        <v>1.7999999999999998</v>
      </c>
      <c r="CY7" s="7"/>
      <c r="CZ7" s="6">
        <v>10</v>
      </c>
      <c r="DA7" s="7">
        <f t="shared" si="34"/>
        <v>0.8999999999999999</v>
      </c>
      <c r="DB7" s="7"/>
      <c r="DC7" s="6">
        <v>30</v>
      </c>
      <c r="DD7" s="7">
        <f t="shared" si="35"/>
        <v>2.6999999999999997</v>
      </c>
      <c r="DE7" s="7"/>
      <c r="DF7" s="6">
        <v>60</v>
      </c>
      <c r="DG7" s="7">
        <f t="shared" si="36"/>
        <v>5.3999999999999995</v>
      </c>
      <c r="DH7" s="7"/>
      <c r="DI7" s="6">
        <v>30</v>
      </c>
      <c r="DJ7" s="7">
        <f t="shared" si="37"/>
        <v>2.6999999999999997</v>
      </c>
      <c r="DK7" s="7"/>
      <c r="DL7" s="6">
        <v>25</v>
      </c>
      <c r="DM7" s="7">
        <f t="shared" si="38"/>
        <v>2.25</v>
      </c>
      <c r="DN7" s="7"/>
      <c r="DO7" s="6">
        <v>30</v>
      </c>
      <c r="DP7" s="7">
        <f t="shared" si="39"/>
        <v>2.6999999999999997</v>
      </c>
      <c r="DQ7" s="7"/>
      <c r="DR7" s="25">
        <f t="shared" si="0"/>
        <v>1678</v>
      </c>
      <c r="DS7" s="7">
        <f t="shared" si="1"/>
        <v>151.01999999999998</v>
      </c>
      <c r="DT7" s="8"/>
    </row>
    <row r="8" spans="1:124" s="9" customFormat="1" ht="32.25" customHeight="1" thickBot="1">
      <c r="A8" s="34">
        <v>6</v>
      </c>
      <c r="B8" s="38" t="s">
        <v>53</v>
      </c>
      <c r="C8" s="39">
        <v>0.02</v>
      </c>
      <c r="D8" s="11" t="s">
        <v>51</v>
      </c>
      <c r="E8" s="6">
        <v>140</v>
      </c>
      <c r="F8" s="7">
        <f t="shared" si="2"/>
        <v>2.8000000000000003</v>
      </c>
      <c r="G8" s="7"/>
      <c r="H8" s="6">
        <v>41</v>
      </c>
      <c r="I8" s="7">
        <f t="shared" si="3"/>
        <v>0.8200000000000001</v>
      </c>
      <c r="J8" s="6">
        <v>178</v>
      </c>
      <c r="K8" s="7">
        <f t="shared" si="4"/>
        <v>3.56</v>
      </c>
      <c r="L8" s="7"/>
      <c r="M8" s="6">
        <v>161</v>
      </c>
      <c r="N8" s="7">
        <f t="shared" si="5"/>
        <v>3.22</v>
      </c>
      <c r="O8" s="7"/>
      <c r="P8" s="6">
        <v>135</v>
      </c>
      <c r="Q8" s="7">
        <f t="shared" si="6"/>
        <v>2.7</v>
      </c>
      <c r="R8" s="7"/>
      <c r="S8" s="6">
        <v>152</v>
      </c>
      <c r="T8" s="7">
        <f t="shared" si="7"/>
        <v>3.04</v>
      </c>
      <c r="U8" s="7"/>
      <c r="V8" s="6">
        <v>159</v>
      </c>
      <c r="W8" s="7">
        <f t="shared" si="8"/>
        <v>3.18</v>
      </c>
      <c r="X8" s="7"/>
      <c r="Y8" s="6">
        <v>95</v>
      </c>
      <c r="Z8" s="7">
        <f t="shared" si="9"/>
        <v>1.9000000000000001</v>
      </c>
      <c r="AA8" s="7"/>
      <c r="AB8" s="6">
        <v>191</v>
      </c>
      <c r="AC8" s="7">
        <f t="shared" si="10"/>
        <v>3.8200000000000003</v>
      </c>
      <c r="AD8" s="7"/>
      <c r="AE8" s="6">
        <v>253</v>
      </c>
      <c r="AF8" s="7">
        <f t="shared" si="11"/>
        <v>5.0600000000000005</v>
      </c>
      <c r="AG8" s="7"/>
      <c r="AH8" s="6">
        <v>252</v>
      </c>
      <c r="AI8" s="7">
        <f t="shared" si="12"/>
        <v>5.04</v>
      </c>
      <c r="AJ8" s="7"/>
      <c r="AK8" s="6">
        <v>137</v>
      </c>
      <c r="AL8" s="7">
        <f t="shared" si="13"/>
        <v>2.74</v>
      </c>
      <c r="AM8" s="7"/>
      <c r="AN8" s="6">
        <v>70</v>
      </c>
      <c r="AO8" s="7">
        <f t="shared" si="14"/>
        <v>1.4000000000000001</v>
      </c>
      <c r="AP8" s="6">
        <v>143</v>
      </c>
      <c r="AQ8" s="7">
        <f t="shared" si="15"/>
        <v>2.86</v>
      </c>
      <c r="AR8" s="6">
        <v>100</v>
      </c>
      <c r="AS8" s="7">
        <f t="shared" si="16"/>
        <v>2</v>
      </c>
      <c r="AT8" s="7"/>
      <c r="AU8" s="7"/>
      <c r="AV8" s="7"/>
      <c r="AW8" s="6">
        <v>161</v>
      </c>
      <c r="AX8" s="7">
        <f t="shared" si="17"/>
        <v>3.22</v>
      </c>
      <c r="AY8" s="7"/>
      <c r="AZ8" s="7"/>
      <c r="BA8" s="6">
        <v>88</v>
      </c>
      <c r="BB8" s="7">
        <f t="shared" si="18"/>
        <v>1.76</v>
      </c>
      <c r="BC8" s="7"/>
      <c r="BD8" s="6">
        <v>124</v>
      </c>
      <c r="BE8" s="7">
        <f t="shared" si="19"/>
        <v>2.48</v>
      </c>
      <c r="BF8" s="7"/>
      <c r="BG8" s="6">
        <v>61</v>
      </c>
      <c r="BH8" s="7">
        <f t="shared" si="20"/>
        <v>1.22</v>
      </c>
      <c r="BI8" s="7"/>
      <c r="BJ8" s="6">
        <v>123</v>
      </c>
      <c r="BK8" s="7">
        <f t="shared" si="21"/>
        <v>2.46</v>
      </c>
      <c r="BL8" s="7"/>
      <c r="BM8" s="6">
        <v>241</v>
      </c>
      <c r="BN8" s="7">
        <f t="shared" si="22"/>
        <v>4.82</v>
      </c>
      <c r="BO8" s="7"/>
      <c r="BP8" s="6">
        <v>90</v>
      </c>
      <c r="BQ8" s="7">
        <f t="shared" si="23"/>
        <v>1.8</v>
      </c>
      <c r="BR8" s="7"/>
      <c r="BS8" s="6">
        <v>253</v>
      </c>
      <c r="BT8" s="7">
        <f t="shared" si="24"/>
        <v>5.0600000000000005</v>
      </c>
      <c r="BU8" s="7"/>
      <c r="BV8" s="6">
        <v>187</v>
      </c>
      <c r="BW8" s="7">
        <f t="shared" si="25"/>
        <v>3.74</v>
      </c>
      <c r="BX8" s="7"/>
      <c r="BY8" s="6">
        <v>132</v>
      </c>
      <c r="BZ8" s="7">
        <f t="shared" si="26"/>
        <v>2.64</v>
      </c>
      <c r="CA8" s="7"/>
      <c r="CB8" s="6">
        <v>223</v>
      </c>
      <c r="CC8" s="7">
        <f t="shared" si="27"/>
        <v>4.46</v>
      </c>
      <c r="CD8" s="7"/>
      <c r="CE8" s="6">
        <v>42</v>
      </c>
      <c r="CF8" s="7">
        <f t="shared" si="40"/>
        <v>0.84</v>
      </c>
      <c r="CG8" s="7"/>
      <c r="CH8" s="6">
        <v>182</v>
      </c>
      <c r="CI8" s="7">
        <f t="shared" si="28"/>
        <v>3.64</v>
      </c>
      <c r="CJ8" s="7"/>
      <c r="CK8" s="6">
        <v>200</v>
      </c>
      <c r="CL8" s="7">
        <f t="shared" si="29"/>
        <v>4</v>
      </c>
      <c r="CM8" s="7"/>
      <c r="CN8" s="6">
        <v>110</v>
      </c>
      <c r="CO8" s="7">
        <f t="shared" si="30"/>
        <v>2.2</v>
      </c>
      <c r="CP8" s="7"/>
      <c r="CQ8" s="6">
        <v>197</v>
      </c>
      <c r="CR8" s="7">
        <f t="shared" si="31"/>
        <v>3.94</v>
      </c>
      <c r="CS8" s="7"/>
      <c r="CT8" s="6">
        <v>205</v>
      </c>
      <c r="CU8" s="7">
        <f t="shared" si="32"/>
        <v>4.1</v>
      </c>
      <c r="CV8" s="7"/>
      <c r="CW8" s="6">
        <v>42</v>
      </c>
      <c r="CX8" s="7">
        <f t="shared" si="33"/>
        <v>0.84</v>
      </c>
      <c r="CY8" s="7"/>
      <c r="CZ8" s="6">
        <v>34</v>
      </c>
      <c r="DA8" s="7">
        <f t="shared" si="34"/>
        <v>0.68</v>
      </c>
      <c r="DB8" s="7"/>
      <c r="DC8" s="6">
        <v>169</v>
      </c>
      <c r="DD8" s="7">
        <f t="shared" si="35"/>
        <v>3.38</v>
      </c>
      <c r="DE8" s="7"/>
      <c r="DF8" s="6">
        <v>171</v>
      </c>
      <c r="DG8" s="7">
        <f t="shared" si="36"/>
        <v>3.42</v>
      </c>
      <c r="DH8" s="7"/>
      <c r="DI8" s="6">
        <v>138</v>
      </c>
      <c r="DJ8" s="7">
        <f t="shared" si="37"/>
        <v>2.7600000000000002</v>
      </c>
      <c r="DK8" s="7"/>
      <c r="DL8" s="6">
        <v>182</v>
      </c>
      <c r="DM8" s="7">
        <f t="shared" si="38"/>
        <v>3.64</v>
      </c>
      <c r="DN8" s="7"/>
      <c r="DO8" s="6">
        <v>193</v>
      </c>
      <c r="DP8" s="7">
        <f t="shared" si="39"/>
        <v>3.86</v>
      </c>
      <c r="DQ8" s="7"/>
      <c r="DR8" s="25">
        <f t="shared" si="0"/>
        <v>5755</v>
      </c>
      <c r="DS8" s="7">
        <f t="shared" si="1"/>
        <v>115.1</v>
      </c>
      <c r="DT8" s="8"/>
    </row>
    <row r="9" spans="1:124" s="9" customFormat="1" ht="44.25" customHeight="1" thickBot="1">
      <c r="A9" s="34">
        <v>7</v>
      </c>
      <c r="B9" s="38" t="s">
        <v>65</v>
      </c>
      <c r="C9" s="39">
        <v>0.01</v>
      </c>
      <c r="D9" s="11" t="s">
        <v>4</v>
      </c>
      <c r="E9" s="6">
        <v>14</v>
      </c>
      <c r="F9" s="7">
        <f t="shared" si="2"/>
        <v>0.14</v>
      </c>
      <c r="G9" s="7"/>
      <c r="H9" s="6">
        <v>11</v>
      </c>
      <c r="I9" s="7">
        <f t="shared" si="3"/>
        <v>0.11</v>
      </c>
      <c r="J9" s="6">
        <v>26</v>
      </c>
      <c r="K9" s="7">
        <f t="shared" si="4"/>
        <v>0.26</v>
      </c>
      <c r="L9" s="7"/>
      <c r="M9" s="6">
        <v>22</v>
      </c>
      <c r="N9" s="7">
        <f t="shared" si="5"/>
        <v>0.22</v>
      </c>
      <c r="O9" s="7"/>
      <c r="P9" s="6">
        <v>34</v>
      </c>
      <c r="Q9" s="7">
        <f t="shared" si="6"/>
        <v>0.34</v>
      </c>
      <c r="R9" s="7"/>
      <c r="S9" s="6">
        <v>32</v>
      </c>
      <c r="T9" s="7">
        <f t="shared" si="7"/>
        <v>0.32</v>
      </c>
      <c r="U9" s="7"/>
      <c r="V9" s="6">
        <v>43</v>
      </c>
      <c r="W9" s="7">
        <f t="shared" si="8"/>
        <v>0.43</v>
      </c>
      <c r="X9" s="7"/>
      <c r="Y9" s="6">
        <v>29</v>
      </c>
      <c r="Z9" s="7">
        <f t="shared" si="9"/>
        <v>0.29</v>
      </c>
      <c r="AA9" s="7"/>
      <c r="AB9" s="6">
        <v>38</v>
      </c>
      <c r="AC9" s="7">
        <f t="shared" si="10"/>
        <v>0.38</v>
      </c>
      <c r="AD9" s="7"/>
      <c r="AE9" s="6">
        <v>51</v>
      </c>
      <c r="AF9" s="7">
        <f t="shared" si="11"/>
        <v>0.51</v>
      </c>
      <c r="AG9" s="7"/>
      <c r="AH9" s="6">
        <v>57</v>
      </c>
      <c r="AI9" s="7">
        <f t="shared" si="12"/>
        <v>0.5700000000000001</v>
      </c>
      <c r="AJ9" s="7"/>
      <c r="AK9" s="6">
        <v>41</v>
      </c>
      <c r="AL9" s="7">
        <f t="shared" si="13"/>
        <v>0.41000000000000003</v>
      </c>
      <c r="AM9" s="7"/>
      <c r="AN9" s="6">
        <v>21</v>
      </c>
      <c r="AO9" s="7">
        <f t="shared" si="14"/>
        <v>0.21</v>
      </c>
      <c r="AP9" s="6">
        <v>11</v>
      </c>
      <c r="AQ9" s="7">
        <f t="shared" si="15"/>
        <v>0.11</v>
      </c>
      <c r="AR9" s="6">
        <v>34</v>
      </c>
      <c r="AS9" s="7">
        <f t="shared" si="16"/>
        <v>0.34</v>
      </c>
      <c r="AT9" s="7"/>
      <c r="AU9" s="7"/>
      <c r="AV9" s="7"/>
      <c r="AW9" s="6">
        <v>30</v>
      </c>
      <c r="AX9" s="7">
        <f t="shared" si="17"/>
        <v>0.3</v>
      </c>
      <c r="AY9" s="7"/>
      <c r="AZ9" s="7"/>
      <c r="BA9" s="6">
        <v>12</v>
      </c>
      <c r="BB9" s="7">
        <f t="shared" si="18"/>
        <v>0.12</v>
      </c>
      <c r="BC9" s="7"/>
      <c r="BD9" s="6">
        <v>18</v>
      </c>
      <c r="BE9" s="7">
        <f t="shared" si="19"/>
        <v>0.18</v>
      </c>
      <c r="BF9" s="7"/>
      <c r="BG9" s="6">
        <v>10</v>
      </c>
      <c r="BH9" s="7">
        <f t="shared" si="20"/>
        <v>0.1</v>
      </c>
      <c r="BI9" s="7"/>
      <c r="BJ9" s="6">
        <v>11</v>
      </c>
      <c r="BK9" s="7">
        <f t="shared" si="21"/>
        <v>0.11</v>
      </c>
      <c r="BL9" s="7"/>
      <c r="BM9" s="6">
        <v>36</v>
      </c>
      <c r="BN9" s="7">
        <f t="shared" si="22"/>
        <v>0.36</v>
      </c>
      <c r="BO9" s="7"/>
      <c r="BP9" s="6">
        <v>29</v>
      </c>
      <c r="BQ9" s="7">
        <f t="shared" si="23"/>
        <v>0.29</v>
      </c>
      <c r="BR9" s="7"/>
      <c r="BS9" s="6">
        <v>40</v>
      </c>
      <c r="BT9" s="7">
        <f t="shared" si="24"/>
        <v>0.4</v>
      </c>
      <c r="BU9" s="7"/>
      <c r="BV9" s="6">
        <v>43</v>
      </c>
      <c r="BW9" s="7">
        <f t="shared" si="25"/>
        <v>0.43</v>
      </c>
      <c r="BX9" s="7"/>
      <c r="BY9" s="6">
        <v>23</v>
      </c>
      <c r="BZ9" s="7">
        <f t="shared" si="26"/>
        <v>0.23</v>
      </c>
      <c r="CA9" s="7"/>
      <c r="CB9" s="6">
        <v>66</v>
      </c>
      <c r="CC9" s="7">
        <f t="shared" si="27"/>
        <v>0.66</v>
      </c>
      <c r="CD9" s="7"/>
      <c r="CE9" s="6">
        <v>8</v>
      </c>
      <c r="CF9" s="7">
        <f t="shared" si="40"/>
        <v>0.08</v>
      </c>
      <c r="CG9" s="7"/>
      <c r="CH9" s="6">
        <v>25</v>
      </c>
      <c r="CI9" s="7">
        <f t="shared" si="28"/>
        <v>0.25</v>
      </c>
      <c r="CJ9" s="7"/>
      <c r="CK9" s="6">
        <v>41</v>
      </c>
      <c r="CL9" s="7">
        <f t="shared" si="29"/>
        <v>0.41000000000000003</v>
      </c>
      <c r="CM9" s="7"/>
      <c r="CN9" s="6">
        <v>22</v>
      </c>
      <c r="CO9" s="7">
        <f t="shared" si="30"/>
        <v>0.22</v>
      </c>
      <c r="CP9" s="7"/>
      <c r="CQ9" s="6">
        <v>35</v>
      </c>
      <c r="CR9" s="7">
        <f t="shared" si="31"/>
        <v>0.35000000000000003</v>
      </c>
      <c r="CS9" s="7"/>
      <c r="CT9" s="6">
        <v>49</v>
      </c>
      <c r="CU9" s="7">
        <f t="shared" si="32"/>
        <v>0.49</v>
      </c>
      <c r="CV9" s="7"/>
      <c r="CW9" s="6">
        <v>14</v>
      </c>
      <c r="CX9" s="7">
        <f t="shared" si="33"/>
        <v>0.14</v>
      </c>
      <c r="CY9" s="7"/>
      <c r="CZ9" s="6">
        <v>8</v>
      </c>
      <c r="DA9" s="7">
        <f t="shared" si="34"/>
        <v>0.08</v>
      </c>
      <c r="DB9" s="7"/>
      <c r="DC9" s="6">
        <v>28</v>
      </c>
      <c r="DD9" s="7">
        <f t="shared" si="35"/>
        <v>0.28</v>
      </c>
      <c r="DE9" s="7"/>
      <c r="DF9" s="6">
        <v>45</v>
      </c>
      <c r="DG9" s="7">
        <f t="shared" si="36"/>
        <v>0.45</v>
      </c>
      <c r="DH9" s="7"/>
      <c r="DI9" s="6">
        <v>33</v>
      </c>
      <c r="DJ9" s="7">
        <f t="shared" si="37"/>
        <v>0.33</v>
      </c>
      <c r="DK9" s="7"/>
      <c r="DL9" s="6">
        <v>53</v>
      </c>
      <c r="DM9" s="7">
        <f t="shared" si="38"/>
        <v>0.53</v>
      </c>
      <c r="DN9" s="7"/>
      <c r="DO9" s="6">
        <v>34</v>
      </c>
      <c r="DP9" s="7">
        <f t="shared" si="39"/>
        <v>0.34</v>
      </c>
      <c r="DQ9" s="7"/>
      <c r="DR9" s="10">
        <f t="shared" si="0"/>
        <v>1177</v>
      </c>
      <c r="DS9" s="7">
        <f t="shared" si="1"/>
        <v>11.770000000000001</v>
      </c>
      <c r="DT9" s="8">
        <f>G9+L9+O9+R9+U9+X9+AA9+AD9+AG9+AJ9+AM9+AT9+AU9+AV9+AY9+AZ9+BC9+BF9+BI9+BL9+BO9+BR9+BU9+BX9+CA9+CD9+CG9+CJ9+CM9+CP9+CS9+CV9+CY9+DB9+DE9+DH9+DK9+DN9+DQ9</f>
        <v>0</v>
      </c>
    </row>
    <row r="10" spans="1:124" s="9" customFormat="1" ht="33" customHeight="1" thickBot="1">
      <c r="A10" s="34">
        <v>8</v>
      </c>
      <c r="B10" s="38" t="s">
        <v>54</v>
      </c>
      <c r="C10" s="39">
        <v>0.025</v>
      </c>
      <c r="D10" s="11" t="s">
        <v>49</v>
      </c>
      <c r="E10" s="6">
        <v>1015</v>
      </c>
      <c r="F10" s="7">
        <f t="shared" si="2"/>
        <v>25.375</v>
      </c>
      <c r="G10" s="7"/>
      <c r="H10" s="6">
        <v>200</v>
      </c>
      <c r="I10" s="7">
        <f t="shared" si="3"/>
        <v>5</v>
      </c>
      <c r="J10" s="6">
        <v>711</v>
      </c>
      <c r="K10" s="7">
        <f t="shared" si="4"/>
        <v>17.775000000000002</v>
      </c>
      <c r="L10" s="7"/>
      <c r="M10" s="6">
        <v>760</v>
      </c>
      <c r="N10" s="7">
        <f t="shared" si="5"/>
        <v>19</v>
      </c>
      <c r="O10" s="7"/>
      <c r="P10" s="6">
        <v>380</v>
      </c>
      <c r="Q10" s="7">
        <f t="shared" si="6"/>
        <v>9.5</v>
      </c>
      <c r="R10" s="7"/>
      <c r="S10" s="6">
        <v>622</v>
      </c>
      <c r="T10" s="7">
        <f t="shared" si="7"/>
        <v>15.55</v>
      </c>
      <c r="U10" s="7"/>
      <c r="V10" s="6">
        <v>421</v>
      </c>
      <c r="W10" s="7">
        <f t="shared" si="8"/>
        <v>10.525</v>
      </c>
      <c r="X10" s="7"/>
      <c r="Y10" s="6">
        <v>102</v>
      </c>
      <c r="Z10" s="7">
        <f t="shared" si="9"/>
        <v>2.5500000000000003</v>
      </c>
      <c r="AA10" s="7"/>
      <c r="AB10" s="6">
        <v>600</v>
      </c>
      <c r="AC10" s="7">
        <f t="shared" si="10"/>
        <v>15</v>
      </c>
      <c r="AD10" s="7"/>
      <c r="AE10" s="6">
        <v>575</v>
      </c>
      <c r="AF10" s="7">
        <f t="shared" si="11"/>
        <v>14.375</v>
      </c>
      <c r="AG10" s="7"/>
      <c r="AH10" s="6">
        <v>1075</v>
      </c>
      <c r="AI10" s="7">
        <f>AH10*$C10</f>
        <v>26.875</v>
      </c>
      <c r="AJ10" s="7"/>
      <c r="AK10" s="6">
        <v>200</v>
      </c>
      <c r="AL10" s="7">
        <f t="shared" si="13"/>
        <v>5</v>
      </c>
      <c r="AM10" s="7"/>
      <c r="AN10" s="6">
        <v>571</v>
      </c>
      <c r="AO10" s="7">
        <f t="shared" si="14"/>
        <v>14.275</v>
      </c>
      <c r="AP10" s="6">
        <v>474</v>
      </c>
      <c r="AQ10" s="7">
        <f t="shared" si="15"/>
        <v>11.850000000000001</v>
      </c>
      <c r="AR10" s="6">
        <v>205</v>
      </c>
      <c r="AS10" s="7">
        <f t="shared" si="16"/>
        <v>5.125</v>
      </c>
      <c r="AT10" s="7"/>
      <c r="AU10" s="7"/>
      <c r="AV10" s="7"/>
      <c r="AW10" s="6">
        <v>950</v>
      </c>
      <c r="AX10" s="7">
        <f t="shared" si="17"/>
        <v>23.75</v>
      </c>
      <c r="AY10" s="7"/>
      <c r="AZ10" s="7"/>
      <c r="BA10" s="6">
        <v>150</v>
      </c>
      <c r="BB10" s="7">
        <f t="shared" si="18"/>
        <v>3.75</v>
      </c>
      <c r="BC10" s="7"/>
      <c r="BD10" s="6">
        <v>214</v>
      </c>
      <c r="BE10" s="7">
        <f t="shared" si="19"/>
        <v>5.3500000000000005</v>
      </c>
      <c r="BF10" s="7"/>
      <c r="BG10" s="6">
        <v>190</v>
      </c>
      <c r="BH10" s="7">
        <f t="shared" si="20"/>
        <v>4.75</v>
      </c>
      <c r="BI10" s="7"/>
      <c r="BJ10" s="6">
        <v>1850</v>
      </c>
      <c r="BK10" s="7">
        <f t="shared" si="21"/>
        <v>46.25</v>
      </c>
      <c r="BL10" s="7"/>
      <c r="BM10" s="6">
        <v>1320</v>
      </c>
      <c r="BN10" s="7">
        <f t="shared" si="22"/>
        <v>33</v>
      </c>
      <c r="BO10" s="7"/>
      <c r="BP10" s="6">
        <v>85</v>
      </c>
      <c r="BQ10" s="7">
        <f t="shared" si="23"/>
        <v>2.125</v>
      </c>
      <c r="BR10" s="7"/>
      <c r="BS10" s="6">
        <v>1455</v>
      </c>
      <c r="BT10" s="7">
        <f t="shared" si="24"/>
        <v>36.375</v>
      </c>
      <c r="BU10" s="7"/>
      <c r="BV10" s="6">
        <v>370</v>
      </c>
      <c r="BW10" s="7">
        <f t="shared" si="25"/>
        <v>9.25</v>
      </c>
      <c r="BX10" s="7"/>
      <c r="BY10" s="6">
        <v>1270</v>
      </c>
      <c r="BZ10" s="7">
        <f t="shared" si="26"/>
        <v>31.75</v>
      </c>
      <c r="CA10" s="7"/>
      <c r="CB10" s="6">
        <v>400</v>
      </c>
      <c r="CC10" s="7">
        <f t="shared" si="27"/>
        <v>10</v>
      </c>
      <c r="CD10" s="7"/>
      <c r="CE10" s="6">
        <v>33</v>
      </c>
      <c r="CF10" s="7">
        <f t="shared" si="40"/>
        <v>0.8250000000000001</v>
      </c>
      <c r="CG10" s="7"/>
      <c r="CH10" s="6">
        <v>1750</v>
      </c>
      <c r="CI10" s="7">
        <f t="shared" si="28"/>
        <v>43.75</v>
      </c>
      <c r="CJ10" s="7"/>
      <c r="CK10" s="6">
        <v>1100</v>
      </c>
      <c r="CL10" s="7">
        <f t="shared" si="29"/>
        <v>27.5</v>
      </c>
      <c r="CM10" s="7"/>
      <c r="CN10" s="6">
        <v>150</v>
      </c>
      <c r="CO10" s="7">
        <f t="shared" si="30"/>
        <v>3.75</v>
      </c>
      <c r="CP10" s="7"/>
      <c r="CQ10" s="6">
        <v>970</v>
      </c>
      <c r="CR10" s="7">
        <f t="shared" si="31"/>
        <v>24.25</v>
      </c>
      <c r="CS10" s="7"/>
      <c r="CT10" s="6">
        <v>650</v>
      </c>
      <c r="CU10" s="7">
        <f t="shared" si="32"/>
        <v>16.25</v>
      </c>
      <c r="CV10" s="7"/>
      <c r="CW10" s="6">
        <v>350</v>
      </c>
      <c r="CX10" s="7">
        <f t="shared" si="33"/>
        <v>8.75</v>
      </c>
      <c r="CY10" s="7"/>
      <c r="CZ10" s="6">
        <v>300</v>
      </c>
      <c r="DA10" s="7">
        <f t="shared" si="34"/>
        <v>7.5</v>
      </c>
      <c r="DB10" s="7"/>
      <c r="DC10" s="6">
        <v>326</v>
      </c>
      <c r="DD10" s="7">
        <f t="shared" si="35"/>
        <v>8.15</v>
      </c>
      <c r="DE10" s="7"/>
      <c r="DF10" s="6">
        <v>1023</v>
      </c>
      <c r="DG10" s="7">
        <f t="shared" si="36"/>
        <v>25.575000000000003</v>
      </c>
      <c r="DH10" s="7"/>
      <c r="DI10" s="6">
        <v>650</v>
      </c>
      <c r="DJ10" s="7">
        <f t="shared" si="37"/>
        <v>16.25</v>
      </c>
      <c r="DK10" s="7"/>
      <c r="DL10" s="6">
        <v>284</v>
      </c>
      <c r="DM10" s="7">
        <f t="shared" si="38"/>
        <v>7.1000000000000005</v>
      </c>
      <c r="DN10" s="7"/>
      <c r="DO10" s="6">
        <v>383</v>
      </c>
      <c r="DP10" s="7">
        <f t="shared" si="39"/>
        <v>9.575000000000001</v>
      </c>
      <c r="DQ10" s="7"/>
      <c r="DR10" s="10">
        <f t="shared" si="0"/>
        <v>24134</v>
      </c>
      <c r="DS10" s="7">
        <f>F10+I10+K10+N10+Q10+T10+W10+Z10+AC10+AF10+AI10+AL10+AO10+AQ10+AS10+AX10+BB10+BE10+BH10+BK10+BN10+BQ10+BT10+BW10+BZ10+CC10+CF10+CI10+CL10+CO10+CR10+CU10+CX10+DA10+DD10+DG10+DJ10+DM10+DP10</f>
        <v>603.3500000000001</v>
      </c>
      <c r="DT10" s="31"/>
    </row>
    <row r="11" spans="1:124" s="9" customFormat="1" ht="27.75" customHeight="1" thickBot="1">
      <c r="A11" s="34">
        <v>9</v>
      </c>
      <c r="B11" s="38" t="s">
        <v>55</v>
      </c>
      <c r="C11" s="40">
        <v>0.0156</v>
      </c>
      <c r="D11" s="11" t="s">
        <v>49</v>
      </c>
      <c r="E11" s="6">
        <v>34</v>
      </c>
      <c r="F11" s="7">
        <f t="shared" si="2"/>
        <v>0.5304</v>
      </c>
      <c r="G11" s="7"/>
      <c r="H11" s="6">
        <v>0</v>
      </c>
      <c r="I11" s="7">
        <f t="shared" si="3"/>
        <v>0</v>
      </c>
      <c r="J11" s="6">
        <v>0</v>
      </c>
      <c r="K11" s="7">
        <f t="shared" si="4"/>
        <v>0</v>
      </c>
      <c r="L11" s="7"/>
      <c r="M11" s="6">
        <v>0</v>
      </c>
      <c r="N11" s="7">
        <f t="shared" si="5"/>
        <v>0</v>
      </c>
      <c r="O11" s="7"/>
      <c r="P11" s="6">
        <v>0</v>
      </c>
      <c r="Q11" s="7">
        <f t="shared" si="6"/>
        <v>0</v>
      </c>
      <c r="R11" s="7"/>
      <c r="S11" s="6">
        <v>0</v>
      </c>
      <c r="T11" s="7">
        <f t="shared" si="7"/>
        <v>0</v>
      </c>
      <c r="U11" s="7"/>
      <c r="V11" s="6">
        <v>0</v>
      </c>
      <c r="W11" s="7">
        <f t="shared" si="8"/>
        <v>0</v>
      </c>
      <c r="X11" s="7"/>
      <c r="Y11" s="6">
        <v>0</v>
      </c>
      <c r="Z11" s="7">
        <f t="shared" si="9"/>
        <v>0</v>
      </c>
      <c r="AA11" s="7"/>
      <c r="AB11" s="6">
        <v>38</v>
      </c>
      <c r="AC11" s="7">
        <f t="shared" si="10"/>
        <v>0.5928</v>
      </c>
      <c r="AD11" s="7"/>
      <c r="AE11" s="6">
        <v>33</v>
      </c>
      <c r="AF11" s="7">
        <f t="shared" si="11"/>
        <v>0.5147999999999999</v>
      </c>
      <c r="AG11" s="7"/>
      <c r="AH11" s="6">
        <v>94</v>
      </c>
      <c r="AI11" s="7">
        <f t="shared" si="12"/>
        <v>1.4664</v>
      </c>
      <c r="AJ11" s="7"/>
      <c r="AK11" s="6">
        <v>64</v>
      </c>
      <c r="AL11" s="7">
        <f t="shared" si="13"/>
        <v>0.9984</v>
      </c>
      <c r="AM11" s="7"/>
      <c r="AN11" s="6">
        <v>43</v>
      </c>
      <c r="AO11" s="7">
        <f t="shared" si="14"/>
        <v>0.6708</v>
      </c>
      <c r="AP11" s="6">
        <v>0</v>
      </c>
      <c r="AQ11" s="7">
        <f t="shared" si="15"/>
        <v>0</v>
      </c>
      <c r="AR11" s="6">
        <v>0</v>
      </c>
      <c r="AS11" s="7">
        <f t="shared" si="16"/>
        <v>0</v>
      </c>
      <c r="AT11" s="7"/>
      <c r="AU11" s="7"/>
      <c r="AV11" s="7"/>
      <c r="AW11" s="6">
        <v>0</v>
      </c>
      <c r="AX11" s="7">
        <f t="shared" si="17"/>
        <v>0</v>
      </c>
      <c r="AY11" s="7"/>
      <c r="AZ11" s="7"/>
      <c r="BA11" s="6">
        <v>0</v>
      </c>
      <c r="BB11" s="7">
        <f t="shared" si="18"/>
        <v>0</v>
      </c>
      <c r="BC11" s="7"/>
      <c r="BD11" s="6">
        <v>0</v>
      </c>
      <c r="BE11" s="7">
        <f t="shared" si="19"/>
        <v>0</v>
      </c>
      <c r="BF11" s="7"/>
      <c r="BG11" s="6">
        <v>0</v>
      </c>
      <c r="BH11" s="7">
        <f t="shared" si="20"/>
        <v>0</v>
      </c>
      <c r="BI11" s="7"/>
      <c r="BJ11" s="6">
        <v>0</v>
      </c>
      <c r="BK11" s="7">
        <f t="shared" si="21"/>
        <v>0</v>
      </c>
      <c r="BL11" s="7"/>
      <c r="BM11" s="6">
        <v>0</v>
      </c>
      <c r="BN11" s="7">
        <f t="shared" si="22"/>
        <v>0</v>
      </c>
      <c r="BO11" s="7"/>
      <c r="BP11" s="6">
        <v>0</v>
      </c>
      <c r="BQ11" s="7">
        <f t="shared" si="23"/>
        <v>0</v>
      </c>
      <c r="BR11" s="7"/>
      <c r="BS11" s="6">
        <v>34</v>
      </c>
      <c r="BT11" s="7">
        <f t="shared" si="24"/>
        <v>0.5304</v>
      </c>
      <c r="BU11" s="7"/>
      <c r="BV11" s="6">
        <v>103</v>
      </c>
      <c r="BW11" s="7">
        <f t="shared" si="25"/>
        <v>1.6068</v>
      </c>
      <c r="BX11" s="7"/>
      <c r="BY11" s="6">
        <v>26</v>
      </c>
      <c r="BZ11" s="7">
        <f t="shared" si="26"/>
        <v>0.40559999999999996</v>
      </c>
      <c r="CA11" s="7"/>
      <c r="CB11" s="6">
        <v>28</v>
      </c>
      <c r="CC11" s="7">
        <f>CB11*C11</f>
        <v>0.43679999999999997</v>
      </c>
      <c r="CD11" s="7"/>
      <c r="CE11" s="6">
        <v>0</v>
      </c>
      <c r="CF11" s="7">
        <f t="shared" si="40"/>
        <v>0</v>
      </c>
      <c r="CG11" s="7"/>
      <c r="CH11" s="6">
        <v>0</v>
      </c>
      <c r="CI11" s="7">
        <f t="shared" si="28"/>
        <v>0</v>
      </c>
      <c r="CJ11" s="7"/>
      <c r="CK11" s="6">
        <v>0</v>
      </c>
      <c r="CL11" s="7">
        <f t="shared" si="29"/>
        <v>0</v>
      </c>
      <c r="CM11" s="7"/>
      <c r="CN11" s="6">
        <v>0</v>
      </c>
      <c r="CO11" s="7">
        <f t="shared" si="30"/>
        <v>0</v>
      </c>
      <c r="CP11" s="7"/>
      <c r="CQ11" s="6">
        <v>22</v>
      </c>
      <c r="CR11" s="7">
        <f t="shared" si="31"/>
        <v>0.3432</v>
      </c>
      <c r="CS11" s="7"/>
      <c r="CT11" s="6">
        <v>24</v>
      </c>
      <c r="CU11" s="7">
        <f t="shared" si="32"/>
        <v>0.37439999999999996</v>
      </c>
      <c r="CV11" s="7"/>
      <c r="CW11" s="6">
        <v>0</v>
      </c>
      <c r="CX11" s="7">
        <f t="shared" si="33"/>
        <v>0</v>
      </c>
      <c r="CY11" s="7"/>
      <c r="CZ11" s="6">
        <v>0</v>
      </c>
      <c r="DA11" s="7">
        <f t="shared" si="34"/>
        <v>0</v>
      </c>
      <c r="DB11" s="7"/>
      <c r="DC11" s="6">
        <v>0</v>
      </c>
      <c r="DD11" s="7">
        <f t="shared" si="35"/>
        <v>0</v>
      </c>
      <c r="DE11" s="7"/>
      <c r="DF11" s="6">
        <v>36</v>
      </c>
      <c r="DG11" s="7">
        <f t="shared" si="36"/>
        <v>0.5616</v>
      </c>
      <c r="DH11" s="7"/>
      <c r="DI11" s="6">
        <v>0</v>
      </c>
      <c r="DJ11" s="7">
        <f t="shared" si="37"/>
        <v>0</v>
      </c>
      <c r="DK11" s="7"/>
      <c r="DL11" s="6">
        <v>28</v>
      </c>
      <c r="DM11" s="7">
        <f t="shared" si="38"/>
        <v>0.43679999999999997</v>
      </c>
      <c r="DN11" s="7"/>
      <c r="DO11" s="6">
        <v>33</v>
      </c>
      <c r="DP11" s="7">
        <f>DO11*C11</f>
        <v>0.5147999999999999</v>
      </c>
      <c r="DQ11" s="7"/>
      <c r="DR11" s="10">
        <f t="shared" si="0"/>
        <v>640</v>
      </c>
      <c r="DS11" s="7">
        <f>F11+I11+K11+N11+Q11+T11+W11+Z11+AC11+AF11+AI11+AL11+AO11+AQ11+AS11+AX11+BB11+BE11+BH11+BK11+BN11+BQ11+BT11+BW11+BZ11+CC11+CF11+CI11+CL11+CO11+CR11+CU11+CX11+DA11+DD11+DG11+DJ11+DM11+DP11</f>
        <v>9.983999999999998</v>
      </c>
      <c r="DT11" s="26"/>
    </row>
    <row r="12" spans="1:124" s="9" customFormat="1" ht="27.75" customHeight="1" thickBot="1">
      <c r="A12" s="34">
        <v>10</v>
      </c>
      <c r="B12" s="38" t="s">
        <v>66</v>
      </c>
      <c r="C12" s="39">
        <v>0.205</v>
      </c>
      <c r="D12" s="11" t="s">
        <v>49</v>
      </c>
      <c r="E12" s="6">
        <v>75</v>
      </c>
      <c r="F12" s="7">
        <f t="shared" si="2"/>
        <v>15.374999999999998</v>
      </c>
      <c r="G12" s="7"/>
      <c r="H12" s="6">
        <v>25</v>
      </c>
      <c r="I12" s="7">
        <f t="shared" si="3"/>
        <v>5.125</v>
      </c>
      <c r="J12" s="6">
        <v>50</v>
      </c>
      <c r="K12" s="7">
        <f t="shared" si="4"/>
        <v>10.25</v>
      </c>
      <c r="L12" s="7"/>
      <c r="M12" s="6">
        <v>100</v>
      </c>
      <c r="N12" s="7">
        <f t="shared" si="5"/>
        <v>20.5</v>
      </c>
      <c r="O12" s="7"/>
      <c r="P12" s="6">
        <v>100</v>
      </c>
      <c r="Q12" s="7">
        <f t="shared" si="6"/>
        <v>20.5</v>
      </c>
      <c r="R12" s="7"/>
      <c r="S12" s="6">
        <v>100</v>
      </c>
      <c r="T12" s="7">
        <f t="shared" si="7"/>
        <v>20.5</v>
      </c>
      <c r="U12" s="7"/>
      <c r="V12" s="6">
        <v>25</v>
      </c>
      <c r="W12" s="7">
        <f t="shared" si="8"/>
        <v>5.125</v>
      </c>
      <c r="X12" s="7"/>
      <c r="Y12" s="6">
        <v>75</v>
      </c>
      <c r="Z12" s="7">
        <f t="shared" si="9"/>
        <v>15.374999999999998</v>
      </c>
      <c r="AA12" s="7"/>
      <c r="AB12" s="6">
        <v>100</v>
      </c>
      <c r="AC12" s="7">
        <f t="shared" si="10"/>
        <v>20.5</v>
      </c>
      <c r="AD12" s="7"/>
      <c r="AE12" s="6">
        <v>100</v>
      </c>
      <c r="AF12" s="7">
        <f t="shared" si="11"/>
        <v>20.5</v>
      </c>
      <c r="AG12" s="7"/>
      <c r="AH12" s="6">
        <v>50</v>
      </c>
      <c r="AI12" s="7">
        <f t="shared" si="12"/>
        <v>10.25</v>
      </c>
      <c r="AJ12" s="7"/>
      <c r="AK12" s="6">
        <v>100</v>
      </c>
      <c r="AL12" s="7">
        <f t="shared" si="13"/>
        <v>20.5</v>
      </c>
      <c r="AM12" s="7"/>
      <c r="AN12" s="6">
        <v>75</v>
      </c>
      <c r="AO12" s="7">
        <f t="shared" si="14"/>
        <v>15.374999999999998</v>
      </c>
      <c r="AP12" s="6">
        <v>50</v>
      </c>
      <c r="AQ12" s="7">
        <f t="shared" si="15"/>
        <v>10.25</v>
      </c>
      <c r="AR12" s="6">
        <v>75</v>
      </c>
      <c r="AS12" s="7">
        <f t="shared" si="16"/>
        <v>15.374999999999998</v>
      </c>
      <c r="AT12" s="7"/>
      <c r="AU12" s="7"/>
      <c r="AV12" s="7"/>
      <c r="AW12" s="6">
        <v>100</v>
      </c>
      <c r="AX12" s="7">
        <f t="shared" si="17"/>
        <v>20.5</v>
      </c>
      <c r="AY12" s="7"/>
      <c r="AZ12" s="7"/>
      <c r="BA12" s="6">
        <v>50</v>
      </c>
      <c r="BB12" s="7">
        <f t="shared" si="18"/>
        <v>10.25</v>
      </c>
      <c r="BC12" s="7"/>
      <c r="BD12" s="6">
        <v>75</v>
      </c>
      <c r="BE12" s="7">
        <f t="shared" si="19"/>
        <v>15.374999999999998</v>
      </c>
      <c r="BF12" s="7"/>
      <c r="BG12" s="6">
        <v>50</v>
      </c>
      <c r="BH12" s="7">
        <f t="shared" si="20"/>
        <v>10.25</v>
      </c>
      <c r="BI12" s="7"/>
      <c r="BJ12" s="6">
        <v>50</v>
      </c>
      <c r="BK12" s="7">
        <f t="shared" si="21"/>
        <v>10.25</v>
      </c>
      <c r="BL12" s="7"/>
      <c r="BM12" s="6">
        <v>100</v>
      </c>
      <c r="BN12" s="7">
        <f t="shared" si="22"/>
        <v>20.5</v>
      </c>
      <c r="BO12" s="7"/>
      <c r="BP12" s="6">
        <v>50</v>
      </c>
      <c r="BQ12" s="7">
        <f t="shared" si="23"/>
        <v>10.25</v>
      </c>
      <c r="BR12" s="7"/>
      <c r="BS12" s="6">
        <v>75</v>
      </c>
      <c r="BT12" s="7">
        <f t="shared" si="24"/>
        <v>15.374999999999998</v>
      </c>
      <c r="BU12" s="7"/>
      <c r="BV12" s="6">
        <v>100</v>
      </c>
      <c r="BW12" s="7">
        <f t="shared" si="25"/>
        <v>20.5</v>
      </c>
      <c r="BX12" s="7"/>
      <c r="BY12" s="6">
        <v>50</v>
      </c>
      <c r="BZ12" s="7">
        <f t="shared" si="26"/>
        <v>10.25</v>
      </c>
      <c r="CA12" s="7"/>
      <c r="CB12" s="6">
        <v>75</v>
      </c>
      <c r="CC12" s="7">
        <f>CB12*C12</f>
        <v>15.374999999999998</v>
      </c>
      <c r="CD12" s="7"/>
      <c r="CE12" s="6">
        <v>0</v>
      </c>
      <c r="CF12" s="7">
        <f t="shared" si="40"/>
        <v>0</v>
      </c>
      <c r="CG12" s="7"/>
      <c r="CH12" s="6">
        <v>75</v>
      </c>
      <c r="CI12" s="7">
        <f t="shared" si="28"/>
        <v>15.374999999999998</v>
      </c>
      <c r="CJ12" s="7"/>
      <c r="CK12" s="6">
        <v>100</v>
      </c>
      <c r="CL12" s="7">
        <f t="shared" si="29"/>
        <v>20.5</v>
      </c>
      <c r="CM12" s="7"/>
      <c r="CN12" s="6">
        <v>75</v>
      </c>
      <c r="CO12" s="7">
        <f t="shared" si="30"/>
        <v>15.374999999999998</v>
      </c>
      <c r="CP12" s="7"/>
      <c r="CQ12" s="6">
        <v>100</v>
      </c>
      <c r="CR12" s="7">
        <f t="shared" si="31"/>
        <v>20.5</v>
      </c>
      <c r="CS12" s="7"/>
      <c r="CT12" s="6">
        <v>100</v>
      </c>
      <c r="CU12" s="7">
        <f t="shared" si="32"/>
        <v>20.5</v>
      </c>
      <c r="CV12" s="7"/>
      <c r="CW12" s="6">
        <v>50</v>
      </c>
      <c r="CX12" s="7">
        <f t="shared" si="33"/>
        <v>10.25</v>
      </c>
      <c r="CY12" s="7"/>
      <c r="CZ12" s="6">
        <v>50</v>
      </c>
      <c r="DA12" s="7">
        <f t="shared" si="34"/>
        <v>10.25</v>
      </c>
      <c r="DB12" s="7"/>
      <c r="DC12" s="6">
        <v>100</v>
      </c>
      <c r="DD12" s="7">
        <f t="shared" si="35"/>
        <v>20.5</v>
      </c>
      <c r="DE12" s="7"/>
      <c r="DF12" s="6">
        <v>50</v>
      </c>
      <c r="DG12" s="7">
        <f t="shared" si="36"/>
        <v>10.25</v>
      </c>
      <c r="DH12" s="7"/>
      <c r="DI12" s="6">
        <v>50</v>
      </c>
      <c r="DJ12" s="7">
        <f t="shared" si="37"/>
        <v>10.25</v>
      </c>
      <c r="DK12" s="7"/>
      <c r="DL12" s="6">
        <v>75</v>
      </c>
      <c r="DM12" s="7">
        <f t="shared" si="38"/>
        <v>15.374999999999998</v>
      </c>
      <c r="DN12" s="7"/>
      <c r="DO12" s="6">
        <v>100</v>
      </c>
      <c r="DP12" s="7">
        <f t="shared" si="39"/>
        <v>20.5</v>
      </c>
      <c r="DQ12" s="7"/>
      <c r="DR12" s="10">
        <f t="shared" si="0"/>
        <v>2800</v>
      </c>
      <c r="DS12" s="7">
        <f t="shared" si="1"/>
        <v>574</v>
      </c>
      <c r="DT12" s="26"/>
    </row>
    <row r="13" spans="1:124" s="9" customFormat="1" ht="27.75" customHeight="1" thickBot="1">
      <c r="A13" s="34">
        <v>11</v>
      </c>
      <c r="B13" s="38" t="s">
        <v>67</v>
      </c>
      <c r="C13" s="39">
        <v>0.1875</v>
      </c>
      <c r="D13" s="11" t="s">
        <v>74</v>
      </c>
      <c r="E13" s="6">
        <v>3</v>
      </c>
      <c r="F13" s="7">
        <f>C13*E13</f>
        <v>0.5625</v>
      </c>
      <c r="G13" s="7"/>
      <c r="H13" s="6">
        <v>1</v>
      </c>
      <c r="I13" s="7">
        <f>C13*H13</f>
        <v>0.1875</v>
      </c>
      <c r="J13" s="6">
        <v>1</v>
      </c>
      <c r="K13" s="7">
        <f>C13*J13</f>
        <v>0.1875</v>
      </c>
      <c r="L13" s="7"/>
      <c r="M13" s="6">
        <v>3</v>
      </c>
      <c r="N13" s="7">
        <f>K13*M13</f>
        <v>0.5625</v>
      </c>
      <c r="O13" s="7"/>
      <c r="P13" s="6">
        <v>4</v>
      </c>
      <c r="Q13" s="7">
        <f>C13*P13</f>
        <v>0.75</v>
      </c>
      <c r="R13" s="7"/>
      <c r="S13" s="6">
        <v>4</v>
      </c>
      <c r="T13" s="7">
        <f>S13*C13</f>
        <v>0.75</v>
      </c>
      <c r="U13" s="7"/>
      <c r="V13" s="6">
        <v>1</v>
      </c>
      <c r="W13" s="7">
        <f>C13*V13</f>
        <v>0.1875</v>
      </c>
      <c r="X13" s="7"/>
      <c r="Y13" s="6">
        <v>1</v>
      </c>
      <c r="Z13" s="7">
        <f>W13*Y13</f>
        <v>0.1875</v>
      </c>
      <c r="AA13" s="7"/>
      <c r="AB13" s="6">
        <v>4</v>
      </c>
      <c r="AC13" s="7">
        <f>Z13*AB13</f>
        <v>0.75</v>
      </c>
      <c r="AD13" s="7"/>
      <c r="AE13" s="6">
        <v>4</v>
      </c>
      <c r="AF13" s="7">
        <f>AE13*C13</f>
        <v>0.75</v>
      </c>
      <c r="AG13" s="7"/>
      <c r="AH13" s="6">
        <v>1</v>
      </c>
      <c r="AI13" s="7">
        <f>C13*AH13</f>
        <v>0.1875</v>
      </c>
      <c r="AJ13" s="7"/>
      <c r="AK13" s="6">
        <v>4</v>
      </c>
      <c r="AL13" s="7">
        <f>AI13*AK13</f>
        <v>0.75</v>
      </c>
      <c r="AM13" s="7"/>
      <c r="AN13" s="6">
        <v>3</v>
      </c>
      <c r="AO13" s="7">
        <f>AN13*C13</f>
        <v>0.5625</v>
      </c>
      <c r="AP13" s="6">
        <v>3</v>
      </c>
      <c r="AQ13" s="7">
        <f>C13*AP13</f>
        <v>0.5625</v>
      </c>
      <c r="AR13" s="6">
        <v>1</v>
      </c>
      <c r="AS13" s="7">
        <f>C13*AR13</f>
        <v>0.1875</v>
      </c>
      <c r="AT13" s="7"/>
      <c r="AU13" s="7"/>
      <c r="AV13" s="7"/>
      <c r="AW13" s="6">
        <v>4</v>
      </c>
      <c r="AX13" s="7">
        <f>C13*AW13</f>
        <v>0.75</v>
      </c>
      <c r="AY13" s="7"/>
      <c r="AZ13" s="7"/>
      <c r="BA13" s="6">
        <v>1</v>
      </c>
      <c r="BB13" s="7">
        <f>C13*BA13</f>
        <v>0.1875</v>
      </c>
      <c r="BC13" s="7"/>
      <c r="BD13" s="6">
        <v>0</v>
      </c>
      <c r="BE13" s="7">
        <f>BB13*BD13</f>
        <v>0</v>
      </c>
      <c r="BF13" s="7"/>
      <c r="BG13" s="6">
        <v>2</v>
      </c>
      <c r="BH13" s="7">
        <f>C13*BG13</f>
        <v>0.375</v>
      </c>
      <c r="BI13" s="7"/>
      <c r="BJ13" s="6">
        <v>2</v>
      </c>
      <c r="BK13" s="7">
        <f>BJ13*C13</f>
        <v>0.375</v>
      </c>
      <c r="BL13" s="7"/>
      <c r="BM13" s="6">
        <v>4</v>
      </c>
      <c r="BN13" s="7">
        <f>BM13*C13</f>
        <v>0.75</v>
      </c>
      <c r="BO13" s="7"/>
      <c r="BP13" s="6">
        <v>1</v>
      </c>
      <c r="BQ13" s="7">
        <f>C13*BP13</f>
        <v>0.1875</v>
      </c>
      <c r="BR13" s="7"/>
      <c r="BS13" s="6">
        <v>1</v>
      </c>
      <c r="BT13" s="7">
        <f>C13*BS13</f>
        <v>0.1875</v>
      </c>
      <c r="BU13" s="7"/>
      <c r="BV13" s="6">
        <v>3</v>
      </c>
      <c r="BW13" s="7">
        <f>BT13*BV13</f>
        <v>0.5625</v>
      </c>
      <c r="BX13" s="7"/>
      <c r="BY13" s="6">
        <v>2</v>
      </c>
      <c r="BZ13" s="7">
        <f>BY13*C13</f>
        <v>0.375</v>
      </c>
      <c r="CA13" s="7"/>
      <c r="CB13" s="6">
        <v>1</v>
      </c>
      <c r="CC13" s="7">
        <f>C13*CB13</f>
        <v>0.1875</v>
      </c>
      <c r="CD13" s="7"/>
      <c r="CE13" s="6">
        <v>0</v>
      </c>
      <c r="CF13" s="7">
        <f>C13*CE13</f>
        <v>0</v>
      </c>
      <c r="CG13" s="7"/>
      <c r="CH13" s="6">
        <v>3</v>
      </c>
      <c r="CI13" s="7">
        <f>C13*CH13</f>
        <v>0.5625</v>
      </c>
      <c r="CJ13" s="7"/>
      <c r="CK13" s="6">
        <v>4</v>
      </c>
      <c r="CL13" s="7">
        <f>C13*CK13</f>
        <v>0.75</v>
      </c>
      <c r="CM13" s="7"/>
      <c r="CN13" s="6">
        <v>3</v>
      </c>
      <c r="CO13" s="7">
        <f>C13*CN13</f>
        <v>0.5625</v>
      </c>
      <c r="CP13" s="7"/>
      <c r="CQ13" s="6">
        <v>4</v>
      </c>
      <c r="CR13" s="7">
        <f>C13*CQ13</f>
        <v>0.75</v>
      </c>
      <c r="CS13" s="7"/>
      <c r="CT13" s="6">
        <v>4</v>
      </c>
      <c r="CU13" s="7">
        <f>C13*CT13</f>
        <v>0.75</v>
      </c>
      <c r="CV13" s="7"/>
      <c r="CW13" s="6">
        <v>2</v>
      </c>
      <c r="CX13" s="7">
        <f>C13*CW13</f>
        <v>0.375</v>
      </c>
      <c r="CY13" s="7"/>
      <c r="CZ13" s="6">
        <v>2</v>
      </c>
      <c r="DA13" s="7">
        <f>C13*CZ13</f>
        <v>0.375</v>
      </c>
      <c r="DB13" s="7"/>
      <c r="DC13" s="6">
        <v>3</v>
      </c>
      <c r="DD13" s="7">
        <f>C13*DC13</f>
        <v>0.5625</v>
      </c>
      <c r="DE13" s="7"/>
      <c r="DF13" s="6">
        <v>2</v>
      </c>
      <c r="DG13" s="7">
        <f>C13*DF13</f>
        <v>0.375</v>
      </c>
      <c r="DH13" s="7"/>
      <c r="DI13" s="6">
        <v>0</v>
      </c>
      <c r="DJ13" s="7">
        <f>DG13*DI13</f>
        <v>0</v>
      </c>
      <c r="DK13" s="7"/>
      <c r="DL13" s="6">
        <v>3</v>
      </c>
      <c r="DM13" s="7">
        <f>C13*DL13</f>
        <v>0.5625</v>
      </c>
      <c r="DN13" s="7"/>
      <c r="DO13" s="6">
        <v>4</v>
      </c>
      <c r="DP13" s="7">
        <f>C13*DO13</f>
        <v>0.75</v>
      </c>
      <c r="DQ13" s="7"/>
      <c r="DR13" s="10">
        <f t="shared" si="0"/>
        <v>93</v>
      </c>
      <c r="DS13" s="7">
        <f t="shared" si="1"/>
        <v>17.4375</v>
      </c>
      <c r="DT13" s="26"/>
    </row>
    <row r="14" spans="1:124" s="9" customFormat="1" ht="21.75" customHeight="1" thickBot="1">
      <c r="A14" s="34">
        <v>12</v>
      </c>
      <c r="B14" s="38" t="s">
        <v>68</v>
      </c>
      <c r="C14" s="39">
        <v>0.1025</v>
      </c>
      <c r="D14" s="11" t="s">
        <v>49</v>
      </c>
      <c r="E14" s="6">
        <v>25</v>
      </c>
      <c r="F14" s="7">
        <f t="shared" si="2"/>
        <v>2.5625</v>
      </c>
      <c r="G14" s="7"/>
      <c r="H14" s="6">
        <v>0</v>
      </c>
      <c r="I14" s="7">
        <f t="shared" si="3"/>
        <v>0</v>
      </c>
      <c r="J14" s="6">
        <v>25</v>
      </c>
      <c r="K14" s="7">
        <f t="shared" si="4"/>
        <v>2.5625</v>
      </c>
      <c r="L14" s="7"/>
      <c r="M14" s="6">
        <v>0</v>
      </c>
      <c r="N14" s="7">
        <f t="shared" si="5"/>
        <v>0</v>
      </c>
      <c r="O14" s="7"/>
      <c r="P14" s="6">
        <v>25</v>
      </c>
      <c r="Q14" s="7">
        <f t="shared" si="6"/>
        <v>2.5625</v>
      </c>
      <c r="R14" s="7"/>
      <c r="S14" s="6">
        <v>25</v>
      </c>
      <c r="T14" s="7">
        <f t="shared" si="7"/>
        <v>2.5625</v>
      </c>
      <c r="U14" s="7"/>
      <c r="V14" s="6">
        <v>25</v>
      </c>
      <c r="W14" s="7">
        <f t="shared" si="8"/>
        <v>2.5625</v>
      </c>
      <c r="X14" s="7"/>
      <c r="Y14" s="6">
        <v>25</v>
      </c>
      <c r="Z14" s="7">
        <f t="shared" si="9"/>
        <v>2.5625</v>
      </c>
      <c r="AA14" s="7"/>
      <c r="AB14" s="6">
        <v>25</v>
      </c>
      <c r="AC14" s="7">
        <f t="shared" si="10"/>
        <v>2.5625</v>
      </c>
      <c r="AD14" s="7"/>
      <c r="AE14" s="6">
        <v>75</v>
      </c>
      <c r="AF14" s="7">
        <f t="shared" si="11"/>
        <v>7.687499999999999</v>
      </c>
      <c r="AG14" s="7"/>
      <c r="AH14" s="6">
        <v>75</v>
      </c>
      <c r="AI14" s="7">
        <f t="shared" si="12"/>
        <v>7.687499999999999</v>
      </c>
      <c r="AJ14" s="7"/>
      <c r="AK14" s="6">
        <v>25</v>
      </c>
      <c r="AL14" s="7">
        <f t="shared" si="13"/>
        <v>2.5625</v>
      </c>
      <c r="AM14" s="7"/>
      <c r="AN14" s="6">
        <v>25</v>
      </c>
      <c r="AO14" s="7">
        <f t="shared" si="14"/>
        <v>2.5625</v>
      </c>
      <c r="AP14" s="6">
        <v>0</v>
      </c>
      <c r="AQ14" s="7">
        <f t="shared" si="15"/>
        <v>0</v>
      </c>
      <c r="AR14" s="6">
        <v>75</v>
      </c>
      <c r="AS14" s="7">
        <f t="shared" si="16"/>
        <v>7.687499999999999</v>
      </c>
      <c r="AT14" s="7"/>
      <c r="AU14" s="7"/>
      <c r="AV14" s="7"/>
      <c r="AW14" s="6">
        <v>25</v>
      </c>
      <c r="AX14" s="7">
        <f t="shared" si="17"/>
        <v>2.5625</v>
      </c>
      <c r="AY14" s="7"/>
      <c r="AZ14" s="7"/>
      <c r="BA14" s="6">
        <v>25</v>
      </c>
      <c r="BB14" s="7">
        <f t="shared" si="18"/>
        <v>2.5625</v>
      </c>
      <c r="BC14" s="7"/>
      <c r="BD14" s="6">
        <v>25</v>
      </c>
      <c r="BE14" s="7">
        <f t="shared" si="19"/>
        <v>2.5625</v>
      </c>
      <c r="BF14" s="7"/>
      <c r="BG14" s="6">
        <v>0</v>
      </c>
      <c r="BH14" s="7">
        <f t="shared" si="20"/>
        <v>0</v>
      </c>
      <c r="BI14" s="7"/>
      <c r="BJ14" s="6">
        <v>50</v>
      </c>
      <c r="BK14" s="7">
        <f t="shared" si="21"/>
        <v>5.125</v>
      </c>
      <c r="BL14" s="7"/>
      <c r="BM14" s="6">
        <v>25</v>
      </c>
      <c r="BN14" s="7">
        <f t="shared" si="22"/>
        <v>2.5625</v>
      </c>
      <c r="BO14" s="7"/>
      <c r="BP14" s="6">
        <v>25</v>
      </c>
      <c r="BQ14" s="7">
        <f t="shared" si="23"/>
        <v>2.5625</v>
      </c>
      <c r="BR14" s="7"/>
      <c r="BS14" s="6">
        <v>25</v>
      </c>
      <c r="BT14" s="7">
        <f t="shared" si="24"/>
        <v>2.5625</v>
      </c>
      <c r="BU14" s="7"/>
      <c r="BV14" s="6">
        <v>0</v>
      </c>
      <c r="BW14" s="7">
        <f t="shared" si="25"/>
        <v>0</v>
      </c>
      <c r="BX14" s="7"/>
      <c r="BY14" s="6">
        <v>0</v>
      </c>
      <c r="BZ14" s="7">
        <f t="shared" si="26"/>
        <v>0</v>
      </c>
      <c r="CA14" s="7"/>
      <c r="CB14" s="6">
        <v>25</v>
      </c>
      <c r="CC14" s="7">
        <f t="shared" si="27"/>
        <v>2.5625</v>
      </c>
      <c r="CD14" s="7"/>
      <c r="CE14" s="6">
        <v>0</v>
      </c>
      <c r="CF14" s="7">
        <f t="shared" si="40"/>
        <v>0</v>
      </c>
      <c r="CG14" s="7"/>
      <c r="CH14" s="6">
        <v>25</v>
      </c>
      <c r="CI14" s="7">
        <f t="shared" si="28"/>
        <v>2.5625</v>
      </c>
      <c r="CJ14" s="7"/>
      <c r="CK14" s="6">
        <v>25</v>
      </c>
      <c r="CL14" s="7">
        <f t="shared" si="29"/>
        <v>2.5625</v>
      </c>
      <c r="CM14" s="7"/>
      <c r="CN14" s="6">
        <v>0</v>
      </c>
      <c r="CO14" s="7">
        <f t="shared" si="30"/>
        <v>0</v>
      </c>
      <c r="CP14" s="7"/>
      <c r="CQ14" s="6">
        <v>25</v>
      </c>
      <c r="CR14" s="7">
        <f t="shared" si="31"/>
        <v>2.5625</v>
      </c>
      <c r="CS14" s="7"/>
      <c r="CT14" s="6">
        <v>0</v>
      </c>
      <c r="CU14" s="7">
        <f t="shared" si="32"/>
        <v>0</v>
      </c>
      <c r="CV14" s="7"/>
      <c r="CW14" s="6">
        <v>0</v>
      </c>
      <c r="CX14" s="7">
        <f t="shared" si="33"/>
        <v>0</v>
      </c>
      <c r="CY14" s="7"/>
      <c r="CZ14" s="6">
        <v>0</v>
      </c>
      <c r="DA14" s="7">
        <f t="shared" si="34"/>
        <v>0</v>
      </c>
      <c r="DB14" s="7"/>
      <c r="DC14" s="6">
        <v>25</v>
      </c>
      <c r="DD14" s="7">
        <f t="shared" si="35"/>
        <v>2.5625</v>
      </c>
      <c r="DE14" s="7"/>
      <c r="DF14" s="6">
        <v>25</v>
      </c>
      <c r="DG14" s="7">
        <f t="shared" si="36"/>
        <v>2.5625</v>
      </c>
      <c r="DH14" s="7"/>
      <c r="DI14" s="6">
        <v>25</v>
      </c>
      <c r="DJ14" s="7">
        <f t="shared" si="37"/>
        <v>2.5625</v>
      </c>
      <c r="DK14" s="7"/>
      <c r="DL14" s="6">
        <v>25</v>
      </c>
      <c r="DM14" s="7">
        <f t="shared" si="38"/>
        <v>2.5625</v>
      </c>
      <c r="DN14" s="7"/>
      <c r="DO14" s="6">
        <v>25</v>
      </c>
      <c r="DP14" s="7">
        <f t="shared" si="39"/>
        <v>2.5625</v>
      </c>
      <c r="DQ14" s="7"/>
      <c r="DR14" s="10">
        <f t="shared" si="0"/>
        <v>875</v>
      </c>
      <c r="DS14" s="7">
        <f t="shared" si="1"/>
        <v>89.6875</v>
      </c>
      <c r="DT14" s="31"/>
    </row>
    <row r="15" spans="1:124" s="9" customFormat="1" ht="33.75" customHeight="1" thickBot="1">
      <c r="A15" s="34">
        <v>13</v>
      </c>
      <c r="B15" s="38" t="s">
        <v>69</v>
      </c>
      <c r="C15" s="39">
        <v>0.005</v>
      </c>
      <c r="D15" s="11" t="s">
        <v>4</v>
      </c>
      <c r="E15" s="6">
        <v>939</v>
      </c>
      <c r="F15" s="7">
        <f>$C15*E15</f>
        <v>4.695</v>
      </c>
      <c r="G15" s="7"/>
      <c r="H15" s="6">
        <v>430</v>
      </c>
      <c r="I15" s="7">
        <f>$C15*H15</f>
        <v>2.15</v>
      </c>
      <c r="J15" s="6">
        <v>2200</v>
      </c>
      <c r="K15" s="7">
        <f>$C15*J15</f>
        <v>11</v>
      </c>
      <c r="L15" s="7"/>
      <c r="M15" s="6">
        <v>858</v>
      </c>
      <c r="N15" s="7">
        <f>$C15*M15</f>
        <v>4.29</v>
      </c>
      <c r="O15" s="7"/>
      <c r="P15" s="6">
        <v>805</v>
      </c>
      <c r="Q15" s="7">
        <f>$C15*P15</f>
        <v>4.025</v>
      </c>
      <c r="R15" s="7"/>
      <c r="S15" s="6">
        <v>800</v>
      </c>
      <c r="T15" s="7">
        <f>$C15*S15</f>
        <v>4</v>
      </c>
      <c r="U15" s="7"/>
      <c r="V15" s="6">
        <v>1400</v>
      </c>
      <c r="W15" s="7">
        <f>$C15*V15</f>
        <v>7</v>
      </c>
      <c r="X15" s="7"/>
      <c r="Y15" s="6">
        <v>149</v>
      </c>
      <c r="Z15" s="7">
        <f>$C15*Y15</f>
        <v>0.745</v>
      </c>
      <c r="AA15" s="7"/>
      <c r="AB15" s="6">
        <v>974</v>
      </c>
      <c r="AC15" s="7">
        <f>$C15*AB15</f>
        <v>4.87</v>
      </c>
      <c r="AD15" s="7"/>
      <c r="AE15" s="6">
        <v>900</v>
      </c>
      <c r="AF15" s="7">
        <f>$C15*AE15</f>
        <v>4.5</v>
      </c>
      <c r="AG15" s="7"/>
      <c r="AH15" s="6">
        <v>1075</v>
      </c>
      <c r="AI15" s="7">
        <f>$C15*AH15</f>
        <v>5.375</v>
      </c>
      <c r="AJ15" s="7"/>
      <c r="AK15" s="6">
        <v>560</v>
      </c>
      <c r="AL15" s="7">
        <f>$C15*AK15</f>
        <v>2.8000000000000003</v>
      </c>
      <c r="AM15" s="7"/>
      <c r="AN15" s="6">
        <v>302</v>
      </c>
      <c r="AO15" s="7">
        <f>$C15*AN15</f>
        <v>1.51</v>
      </c>
      <c r="AP15" s="6">
        <v>440</v>
      </c>
      <c r="AQ15" s="7">
        <f>$C15*AP15</f>
        <v>2.2</v>
      </c>
      <c r="AR15" s="6">
        <v>250</v>
      </c>
      <c r="AS15" s="7">
        <f>$C15*AR15</f>
        <v>1.25</v>
      </c>
      <c r="AT15" s="7"/>
      <c r="AU15" s="7"/>
      <c r="AV15" s="7"/>
      <c r="AW15" s="6">
        <v>879</v>
      </c>
      <c r="AX15" s="7">
        <f>$C15*AW15</f>
        <v>4.3950000000000005</v>
      </c>
      <c r="AY15" s="7"/>
      <c r="AZ15" s="7"/>
      <c r="BA15" s="6">
        <v>595</v>
      </c>
      <c r="BB15" s="7">
        <f>$C15*BA15</f>
        <v>2.975</v>
      </c>
      <c r="BC15" s="7"/>
      <c r="BD15" s="6">
        <v>363</v>
      </c>
      <c r="BE15" s="7">
        <f>$C15*BD15</f>
        <v>1.815</v>
      </c>
      <c r="BF15" s="7"/>
      <c r="BG15" s="6">
        <v>400</v>
      </c>
      <c r="BH15" s="7">
        <f>$C15*BG15</f>
        <v>2</v>
      </c>
      <c r="BI15" s="7"/>
      <c r="BJ15" s="6">
        <v>1200</v>
      </c>
      <c r="BK15" s="7">
        <f>$C15*BJ15</f>
        <v>6</v>
      </c>
      <c r="BL15" s="7"/>
      <c r="BM15" s="6">
        <v>2000</v>
      </c>
      <c r="BN15" s="7">
        <f>$C15*BM15</f>
        <v>10</v>
      </c>
      <c r="BO15" s="7"/>
      <c r="BP15" s="6">
        <v>648</v>
      </c>
      <c r="BQ15" s="7">
        <f>$C15*BP15</f>
        <v>3.24</v>
      </c>
      <c r="BR15" s="7"/>
      <c r="BS15" s="6">
        <v>5000</v>
      </c>
      <c r="BT15" s="7">
        <f>$C15*BS15</f>
        <v>25</v>
      </c>
      <c r="BU15" s="7"/>
      <c r="BV15" s="6">
        <v>400</v>
      </c>
      <c r="BW15" s="7">
        <f>$C15*BV15</f>
        <v>2</v>
      </c>
      <c r="BX15" s="7"/>
      <c r="BY15" s="6">
        <v>350</v>
      </c>
      <c r="BZ15" s="7">
        <f>$C15*BY15</f>
        <v>1.75</v>
      </c>
      <c r="CA15" s="7"/>
      <c r="CB15" s="6">
        <v>920</v>
      </c>
      <c r="CC15" s="7">
        <f>$C15*CB15</f>
        <v>4.6000000000000005</v>
      </c>
      <c r="CD15" s="7"/>
      <c r="CE15" s="6">
        <v>40</v>
      </c>
      <c r="CF15" s="7">
        <f>$C15*CE15</f>
        <v>0.2</v>
      </c>
      <c r="CG15" s="7"/>
      <c r="CH15" s="6">
        <v>600</v>
      </c>
      <c r="CI15" s="7">
        <f>$C15*CH15</f>
        <v>3</v>
      </c>
      <c r="CJ15" s="7"/>
      <c r="CK15" s="6">
        <v>228</v>
      </c>
      <c r="CL15" s="7">
        <f>$C15*CK15</f>
        <v>1.1400000000000001</v>
      </c>
      <c r="CM15" s="7"/>
      <c r="CN15" s="6">
        <v>90</v>
      </c>
      <c r="CO15" s="7">
        <f>$C15*CN15</f>
        <v>0.45</v>
      </c>
      <c r="CP15" s="7"/>
      <c r="CQ15" s="6">
        <v>1600</v>
      </c>
      <c r="CR15" s="7">
        <f>$C15*CQ15</f>
        <v>8</v>
      </c>
      <c r="CS15" s="7"/>
      <c r="CT15" s="6">
        <v>273</v>
      </c>
      <c r="CU15" s="7">
        <f>$C15*CT15</f>
        <v>1.365</v>
      </c>
      <c r="CV15" s="7"/>
      <c r="CW15" s="6">
        <v>300</v>
      </c>
      <c r="CX15" s="7">
        <f>$C15*CW15</f>
        <v>1.5</v>
      </c>
      <c r="CY15" s="7"/>
      <c r="CZ15" s="6">
        <v>150</v>
      </c>
      <c r="DA15" s="7">
        <f>$C15*CZ15</f>
        <v>0.75</v>
      </c>
      <c r="DB15" s="7"/>
      <c r="DC15" s="6">
        <v>497</v>
      </c>
      <c r="DD15" s="7">
        <f>$C15*DC15</f>
        <v>2.485</v>
      </c>
      <c r="DE15" s="7"/>
      <c r="DF15" s="6">
        <v>1500</v>
      </c>
      <c r="DG15" s="7">
        <f>$C15*DF15</f>
        <v>7.5</v>
      </c>
      <c r="DH15" s="7"/>
      <c r="DI15" s="6">
        <v>1041</v>
      </c>
      <c r="DJ15" s="7">
        <f>$C15*DI15</f>
        <v>5.205</v>
      </c>
      <c r="DK15" s="7"/>
      <c r="DL15" s="6">
        <v>900</v>
      </c>
      <c r="DM15" s="7">
        <f>$C15*DL15</f>
        <v>4.5</v>
      </c>
      <c r="DN15" s="7"/>
      <c r="DO15" s="6">
        <v>1048</v>
      </c>
      <c r="DP15" s="7">
        <f>$C15*DO15</f>
        <v>5.24</v>
      </c>
      <c r="DQ15" s="7"/>
      <c r="DR15" s="10">
        <f aca="true" t="shared" si="41" ref="DR15:DR21">E15+J15+M15+P15+S15+V15+Y15+AB15+AE15+AH15+AK15+AN15+AP15+H15+AW15+AR15+BA15+BD15+BG15+BJ15+BM15+BP15+BS15+BV15+BY15+CB15+CE15+CH15+CK15+CN15+CQ15+CT15+CW15+CZ15+DC15+DF15+DI15+DL15+DO15</f>
        <v>33104</v>
      </c>
      <c r="DS15" s="7">
        <f>F15+I15+K15+N15+Q15+T15+W15+Z15+AC15+AF15+AI15+AL15+AO15+AQ15+AS15+AX15+BB15+BE15+BH15+BK15+BN15+BQ15+BT15+BW15+BZ15+CC15+CF15+CI15+CL15+CO15+CR15+CU15+CX15+DA15+DD15+DG15+DJ15+DM15+DP15</f>
        <v>165.52</v>
      </c>
      <c r="DT15" s="8"/>
    </row>
    <row r="16" spans="1:124" s="9" customFormat="1" ht="33.75" customHeight="1" thickBot="1">
      <c r="A16" s="34">
        <v>14</v>
      </c>
      <c r="B16" s="38" t="s">
        <v>70</v>
      </c>
      <c r="C16" s="39">
        <v>0.005</v>
      </c>
      <c r="D16" s="11" t="s">
        <v>4</v>
      </c>
      <c r="E16" s="6">
        <v>406</v>
      </c>
      <c r="F16" s="7">
        <f>E16*C16</f>
        <v>2.0300000000000002</v>
      </c>
      <c r="G16" s="7"/>
      <c r="H16" s="6">
        <v>261</v>
      </c>
      <c r="I16" s="7">
        <f>H16*C16</f>
        <v>1.305</v>
      </c>
      <c r="J16" s="6">
        <v>1098</v>
      </c>
      <c r="K16" s="7">
        <f>J16*C16</f>
        <v>5.49</v>
      </c>
      <c r="L16" s="7"/>
      <c r="M16" s="6">
        <v>1949</v>
      </c>
      <c r="N16" s="7">
        <f>M16*C16</f>
        <v>9.745000000000001</v>
      </c>
      <c r="O16" s="7"/>
      <c r="P16" s="6">
        <v>736</v>
      </c>
      <c r="Q16" s="7">
        <f>$C16*P16</f>
        <v>3.68</v>
      </c>
      <c r="R16" s="7"/>
      <c r="S16" s="6">
        <v>1400</v>
      </c>
      <c r="T16" s="7">
        <f>$C16*S16</f>
        <v>7</v>
      </c>
      <c r="U16" s="7"/>
      <c r="V16" s="6">
        <v>1398</v>
      </c>
      <c r="W16" s="7">
        <f>$C16*V16</f>
        <v>6.99</v>
      </c>
      <c r="X16" s="7"/>
      <c r="Y16" s="6">
        <v>150</v>
      </c>
      <c r="Z16" s="7">
        <f>$C16*Y16</f>
        <v>0.75</v>
      </c>
      <c r="AA16" s="7"/>
      <c r="AB16" s="6">
        <v>800</v>
      </c>
      <c r="AC16" s="7">
        <f>$C16*AB16</f>
        <v>4</v>
      </c>
      <c r="AD16" s="7"/>
      <c r="AE16" s="6">
        <v>753</v>
      </c>
      <c r="AF16" s="7">
        <f>$C16*AE16</f>
        <v>3.765</v>
      </c>
      <c r="AG16" s="7"/>
      <c r="AH16" s="6">
        <v>976</v>
      </c>
      <c r="AI16" s="7">
        <f>$C16*AH16</f>
        <v>4.88</v>
      </c>
      <c r="AJ16" s="7"/>
      <c r="AK16" s="6">
        <v>507</v>
      </c>
      <c r="AL16" s="7">
        <f>$C16*AK16</f>
        <v>2.535</v>
      </c>
      <c r="AM16" s="7"/>
      <c r="AN16" s="6">
        <v>139</v>
      </c>
      <c r="AO16" s="7">
        <f>$C16*AN16</f>
        <v>0.6950000000000001</v>
      </c>
      <c r="AP16" s="6">
        <v>250</v>
      </c>
      <c r="AQ16" s="7">
        <f>$C16*AP16</f>
        <v>1.25</v>
      </c>
      <c r="AR16" s="6">
        <v>248</v>
      </c>
      <c r="AS16" s="7">
        <f>$C16*AR16</f>
        <v>1.24</v>
      </c>
      <c r="AT16" s="7"/>
      <c r="AU16" s="7"/>
      <c r="AV16" s="7"/>
      <c r="AW16" s="6">
        <v>596</v>
      </c>
      <c r="AX16" s="7">
        <f>$C16*AW16</f>
        <v>2.98</v>
      </c>
      <c r="AY16" s="7"/>
      <c r="AZ16" s="7"/>
      <c r="BA16" s="6">
        <v>303</v>
      </c>
      <c r="BB16" s="7">
        <f>$C16*BA16</f>
        <v>1.5150000000000001</v>
      </c>
      <c r="BC16" s="7"/>
      <c r="BD16" s="6">
        <v>433</v>
      </c>
      <c r="BE16" s="7">
        <f>$C16*BD16</f>
        <v>2.165</v>
      </c>
      <c r="BF16" s="7"/>
      <c r="BG16" s="6">
        <v>364</v>
      </c>
      <c r="BH16" s="7">
        <f>$C16*BG16</f>
        <v>1.82</v>
      </c>
      <c r="BI16" s="7"/>
      <c r="BJ16" s="6">
        <v>793</v>
      </c>
      <c r="BK16" s="7">
        <f>$C16*BJ16</f>
        <v>3.9650000000000003</v>
      </c>
      <c r="BL16" s="7"/>
      <c r="BM16" s="6">
        <v>1000</v>
      </c>
      <c r="BN16" s="7">
        <f>$C16*BM16</f>
        <v>5</v>
      </c>
      <c r="BO16" s="7"/>
      <c r="BP16" s="6">
        <v>377</v>
      </c>
      <c r="BQ16" s="7">
        <f>$C16*BP16</f>
        <v>1.885</v>
      </c>
      <c r="BR16" s="7"/>
      <c r="BS16" s="6">
        <v>3000</v>
      </c>
      <c r="BT16" s="7">
        <f>$C16*BS16</f>
        <v>15</v>
      </c>
      <c r="BU16" s="7"/>
      <c r="BV16" s="6">
        <v>270</v>
      </c>
      <c r="BW16" s="7">
        <f>$C16*BV16</f>
        <v>1.35</v>
      </c>
      <c r="BX16" s="7"/>
      <c r="BY16" s="6">
        <v>357</v>
      </c>
      <c r="BZ16" s="7">
        <f>$C16*BY16</f>
        <v>1.7850000000000001</v>
      </c>
      <c r="CA16" s="7"/>
      <c r="CB16" s="6">
        <v>822</v>
      </c>
      <c r="CC16" s="7">
        <f>$C16*CB16</f>
        <v>4.11</v>
      </c>
      <c r="CD16" s="7"/>
      <c r="CE16" s="6">
        <v>40</v>
      </c>
      <c r="CF16" s="7">
        <f>$C16*CE16</f>
        <v>0.2</v>
      </c>
      <c r="CG16" s="7"/>
      <c r="CH16" s="6">
        <v>1106</v>
      </c>
      <c r="CI16" s="7">
        <f>$C16*CH16</f>
        <v>5.53</v>
      </c>
      <c r="CJ16" s="7"/>
      <c r="CK16" s="6">
        <v>498</v>
      </c>
      <c r="CL16" s="7">
        <f>$C16*CK16</f>
        <v>2.49</v>
      </c>
      <c r="CM16" s="7"/>
      <c r="CN16" s="6">
        <v>62</v>
      </c>
      <c r="CO16" s="7">
        <f>$C16*CN16</f>
        <v>0.31</v>
      </c>
      <c r="CP16" s="7"/>
      <c r="CQ16" s="6">
        <v>1068</v>
      </c>
      <c r="CR16" s="7">
        <f>$C16*CQ16</f>
        <v>5.34</v>
      </c>
      <c r="CS16" s="7"/>
      <c r="CT16" s="6">
        <v>605</v>
      </c>
      <c r="CU16" s="7">
        <f>$C16*CT16</f>
        <v>3.025</v>
      </c>
      <c r="CV16" s="7"/>
      <c r="CW16" s="6">
        <v>204</v>
      </c>
      <c r="CX16" s="7">
        <f>$C16*CW16</f>
        <v>1.02</v>
      </c>
      <c r="CY16" s="7"/>
      <c r="CZ16" s="6">
        <v>106</v>
      </c>
      <c r="DA16" s="7">
        <f>$C16*CZ16</f>
        <v>0.53</v>
      </c>
      <c r="DB16" s="7"/>
      <c r="DC16" s="6">
        <v>360</v>
      </c>
      <c r="DD16" s="7">
        <f>$C16*DC16</f>
        <v>1.8</v>
      </c>
      <c r="DE16" s="7"/>
      <c r="DF16" s="6">
        <v>1401</v>
      </c>
      <c r="DG16" s="7">
        <f>$C16*DF16</f>
        <v>7.005</v>
      </c>
      <c r="DH16" s="7"/>
      <c r="DI16" s="6">
        <v>549</v>
      </c>
      <c r="DJ16" s="7">
        <f>$C16*DI16</f>
        <v>2.745</v>
      </c>
      <c r="DK16" s="7"/>
      <c r="DL16" s="6">
        <v>501</v>
      </c>
      <c r="DM16" s="7">
        <f>$C16*DL16</f>
        <v>2.505</v>
      </c>
      <c r="DN16" s="7"/>
      <c r="DO16" s="6">
        <v>939</v>
      </c>
      <c r="DP16" s="7">
        <f>$C16*DO16</f>
        <v>4.695</v>
      </c>
      <c r="DQ16" s="7"/>
      <c r="DR16" s="10">
        <f t="shared" si="41"/>
        <v>26825</v>
      </c>
      <c r="DS16" s="7">
        <f>F16+I16+K16+N16+Q16+T16+W16+Z16+AC16+AF16+AI16+AL16+AO16+AQ16+AS16+AX16+BB16+BE16+BH16+BK16+BN16+BQ16+BT16+BW16+BZ16+CC16+CF16+CI16+CL16+CO16+CR16+CU16+CX16+DA16+DD16+DG16+DJ16+DM16+DP16</f>
        <v>134.125</v>
      </c>
      <c r="DT16" s="8"/>
    </row>
    <row r="17" spans="1:124" s="9" customFormat="1" ht="38.25" customHeight="1" thickBot="1">
      <c r="A17" s="34">
        <v>15</v>
      </c>
      <c r="B17" s="38" t="s">
        <v>56</v>
      </c>
      <c r="C17" s="39">
        <v>0.015</v>
      </c>
      <c r="D17" s="11" t="s">
        <v>49</v>
      </c>
      <c r="E17" s="6">
        <v>50</v>
      </c>
      <c r="F17" s="7">
        <f>C17*E17</f>
        <v>0.75</v>
      </c>
      <c r="G17" s="7"/>
      <c r="H17" s="6">
        <v>50</v>
      </c>
      <c r="I17" s="7">
        <f>H17*C17</f>
        <v>0.75</v>
      </c>
      <c r="J17" s="6">
        <v>150</v>
      </c>
      <c r="K17" s="7">
        <f>J17*C17</f>
        <v>2.25</v>
      </c>
      <c r="L17" s="7"/>
      <c r="M17" s="6">
        <v>50</v>
      </c>
      <c r="N17" s="7">
        <f>M17*C17</f>
        <v>0.75</v>
      </c>
      <c r="O17" s="7"/>
      <c r="P17" s="6">
        <v>25</v>
      </c>
      <c r="Q17" s="7">
        <f>P17*C17</f>
        <v>0.375</v>
      </c>
      <c r="R17" s="7"/>
      <c r="S17" s="6">
        <v>200</v>
      </c>
      <c r="T17" s="7">
        <f>S17*C17</f>
        <v>3</v>
      </c>
      <c r="U17" s="7"/>
      <c r="V17" s="6">
        <v>25</v>
      </c>
      <c r="W17" s="7">
        <f>V17*C17</f>
        <v>0.375</v>
      </c>
      <c r="X17" s="7"/>
      <c r="Y17" s="6">
        <v>50</v>
      </c>
      <c r="Z17" s="7">
        <f>Y17*C17</f>
        <v>0.75</v>
      </c>
      <c r="AA17" s="7"/>
      <c r="AB17" s="6">
        <v>75</v>
      </c>
      <c r="AC17" s="7">
        <f>AB17*C17</f>
        <v>1.125</v>
      </c>
      <c r="AD17" s="7"/>
      <c r="AE17" s="6">
        <v>50</v>
      </c>
      <c r="AF17" s="7">
        <f>AE17*C17</f>
        <v>0.75</v>
      </c>
      <c r="AG17" s="7"/>
      <c r="AH17" s="6">
        <v>50</v>
      </c>
      <c r="AI17" s="7">
        <f>AH17*C17</f>
        <v>0.75</v>
      </c>
      <c r="AJ17" s="7"/>
      <c r="AK17" s="6">
        <v>25</v>
      </c>
      <c r="AL17" s="7">
        <f>AK17*C17</f>
        <v>0.375</v>
      </c>
      <c r="AM17" s="7"/>
      <c r="AN17" s="6">
        <v>25</v>
      </c>
      <c r="AO17" s="7">
        <f>AN17*C17</f>
        <v>0.375</v>
      </c>
      <c r="AP17" s="6">
        <v>53</v>
      </c>
      <c r="AQ17" s="7">
        <f>AP17*C17</f>
        <v>0.7949999999999999</v>
      </c>
      <c r="AR17" s="6">
        <v>25</v>
      </c>
      <c r="AS17" s="7">
        <f>AR17*C17</f>
        <v>0.375</v>
      </c>
      <c r="AT17" s="7"/>
      <c r="AU17" s="7"/>
      <c r="AV17" s="7"/>
      <c r="AW17" s="6">
        <v>50</v>
      </c>
      <c r="AX17" s="7">
        <f>AW17*C17</f>
        <v>0.75</v>
      </c>
      <c r="AY17" s="7"/>
      <c r="AZ17" s="7"/>
      <c r="BA17" s="6">
        <v>50</v>
      </c>
      <c r="BB17" s="7">
        <f>BA17*C17</f>
        <v>0.75</v>
      </c>
      <c r="BC17" s="7"/>
      <c r="BD17" s="6">
        <v>50</v>
      </c>
      <c r="BE17" s="7">
        <f>BD17*C17</f>
        <v>0.75</v>
      </c>
      <c r="BF17" s="7"/>
      <c r="BG17" s="6">
        <v>25</v>
      </c>
      <c r="BH17" s="7">
        <f>BG17*C17</f>
        <v>0.375</v>
      </c>
      <c r="BI17" s="7"/>
      <c r="BJ17" s="6">
        <v>50</v>
      </c>
      <c r="BK17" s="7">
        <f>BJ17*C17</f>
        <v>0.75</v>
      </c>
      <c r="BL17" s="7"/>
      <c r="BM17" s="6">
        <v>50</v>
      </c>
      <c r="BN17" s="7">
        <f>BM17*C17</f>
        <v>0.75</v>
      </c>
      <c r="BO17" s="7"/>
      <c r="BP17" s="6">
        <v>24</v>
      </c>
      <c r="BQ17" s="7">
        <f>BP17*C17</f>
        <v>0.36</v>
      </c>
      <c r="BR17" s="7"/>
      <c r="BS17" s="6">
        <v>75</v>
      </c>
      <c r="BT17" s="7">
        <f>BS17*C17</f>
        <v>1.125</v>
      </c>
      <c r="BU17" s="7"/>
      <c r="BV17" s="6">
        <v>50</v>
      </c>
      <c r="BW17" s="7">
        <f>BV17*C17</f>
        <v>0.75</v>
      </c>
      <c r="BX17" s="7"/>
      <c r="BY17" s="6">
        <v>50</v>
      </c>
      <c r="BZ17" s="7">
        <f>BY17*C17</f>
        <v>0.75</v>
      </c>
      <c r="CA17" s="7"/>
      <c r="CB17" s="6">
        <v>50</v>
      </c>
      <c r="CC17" s="7">
        <f>CB17*C17</f>
        <v>0.75</v>
      </c>
      <c r="CD17" s="7"/>
      <c r="CE17" s="6">
        <v>0</v>
      </c>
      <c r="CF17" s="7">
        <f>$C17*CE17</f>
        <v>0</v>
      </c>
      <c r="CG17" s="7"/>
      <c r="CH17" s="6">
        <v>50</v>
      </c>
      <c r="CI17" s="7">
        <f>CH17*C17</f>
        <v>0.75</v>
      </c>
      <c r="CJ17" s="7"/>
      <c r="CK17" s="6">
        <v>50</v>
      </c>
      <c r="CL17" s="7">
        <f>CK17*C17</f>
        <v>0.75</v>
      </c>
      <c r="CM17" s="7"/>
      <c r="CN17" s="6">
        <v>50</v>
      </c>
      <c r="CO17" s="7">
        <f>CN17*C17</f>
        <v>0.75</v>
      </c>
      <c r="CP17" s="7"/>
      <c r="CQ17" s="6">
        <v>100</v>
      </c>
      <c r="CR17" s="7">
        <f>CQ17*C17</f>
        <v>1.5</v>
      </c>
      <c r="CS17" s="7"/>
      <c r="CT17" s="6">
        <v>50</v>
      </c>
      <c r="CU17" s="7">
        <f>CT17*C17</f>
        <v>0.75</v>
      </c>
      <c r="CV17" s="7"/>
      <c r="CW17" s="6">
        <v>35</v>
      </c>
      <c r="CX17" s="7">
        <f>CW17*C17</f>
        <v>0.525</v>
      </c>
      <c r="CY17" s="7"/>
      <c r="CZ17" s="6">
        <v>25</v>
      </c>
      <c r="DA17" s="7">
        <f>CZ17*C17</f>
        <v>0.375</v>
      </c>
      <c r="DB17" s="7"/>
      <c r="DC17" s="6">
        <v>50</v>
      </c>
      <c r="DD17" s="7">
        <f>DC17*C17</f>
        <v>0.75</v>
      </c>
      <c r="DE17" s="7"/>
      <c r="DF17" s="6">
        <v>50</v>
      </c>
      <c r="DG17" s="7">
        <f>DF17*C17</f>
        <v>0.75</v>
      </c>
      <c r="DH17" s="7"/>
      <c r="DI17" s="6">
        <v>25</v>
      </c>
      <c r="DJ17" s="7">
        <f>DI17*C17</f>
        <v>0.375</v>
      </c>
      <c r="DK17" s="7"/>
      <c r="DL17" s="6">
        <v>50</v>
      </c>
      <c r="DM17" s="7">
        <f>DL17*C17</f>
        <v>0.75</v>
      </c>
      <c r="DN17" s="7"/>
      <c r="DO17" s="6">
        <v>70</v>
      </c>
      <c r="DP17" s="7">
        <f>DO17*C17</f>
        <v>1.05</v>
      </c>
      <c r="DQ17" s="7"/>
      <c r="DR17" s="10">
        <f t="shared" si="41"/>
        <v>2032</v>
      </c>
      <c r="DS17" s="7">
        <f t="shared" si="1"/>
        <v>30.48</v>
      </c>
      <c r="DT17" s="8"/>
    </row>
    <row r="18" spans="1:124" s="9" customFormat="1" ht="39.75" customHeight="1" thickBot="1">
      <c r="A18" s="34">
        <v>16</v>
      </c>
      <c r="B18" s="38" t="s">
        <v>57</v>
      </c>
      <c r="C18" s="39">
        <v>0.05</v>
      </c>
      <c r="D18" s="11" t="s">
        <v>49</v>
      </c>
      <c r="E18" s="6">
        <v>50</v>
      </c>
      <c r="F18" s="7">
        <f>C18*E18</f>
        <v>2.5</v>
      </c>
      <c r="G18" s="7"/>
      <c r="H18" s="6">
        <v>41</v>
      </c>
      <c r="I18" s="7">
        <f>H18*C18</f>
        <v>2.0500000000000003</v>
      </c>
      <c r="J18" s="6">
        <v>50</v>
      </c>
      <c r="K18" s="7">
        <f>J18*C18</f>
        <v>2.5</v>
      </c>
      <c r="L18" s="7"/>
      <c r="M18" s="6">
        <v>100</v>
      </c>
      <c r="N18" s="7">
        <f>M18*C18</f>
        <v>5</v>
      </c>
      <c r="O18" s="7"/>
      <c r="P18" s="6">
        <v>25</v>
      </c>
      <c r="Q18" s="7">
        <f>P18*C18</f>
        <v>1.25</v>
      </c>
      <c r="R18" s="7"/>
      <c r="S18" s="6">
        <v>200</v>
      </c>
      <c r="T18" s="7">
        <f>S18*C18</f>
        <v>10</v>
      </c>
      <c r="U18" s="7"/>
      <c r="V18" s="6">
        <v>50</v>
      </c>
      <c r="W18" s="7">
        <f>V18*C18</f>
        <v>2.5</v>
      </c>
      <c r="X18" s="7"/>
      <c r="Y18" s="6">
        <v>50</v>
      </c>
      <c r="Z18" s="7">
        <f>Y18*C18</f>
        <v>2.5</v>
      </c>
      <c r="AA18" s="7"/>
      <c r="AB18" s="6">
        <v>50</v>
      </c>
      <c r="AC18" s="7">
        <f>AB18*C18</f>
        <v>2.5</v>
      </c>
      <c r="AD18" s="7"/>
      <c r="AE18" s="6">
        <v>50</v>
      </c>
      <c r="AF18" s="7">
        <f>AE18*C18</f>
        <v>2.5</v>
      </c>
      <c r="AG18" s="7"/>
      <c r="AH18" s="6">
        <v>50</v>
      </c>
      <c r="AI18" s="7">
        <f>AH18*C18</f>
        <v>2.5</v>
      </c>
      <c r="AJ18" s="7"/>
      <c r="AK18" s="6">
        <v>50</v>
      </c>
      <c r="AL18" s="7">
        <f>AK18*C18</f>
        <v>2.5</v>
      </c>
      <c r="AM18" s="7"/>
      <c r="AN18" s="6">
        <v>25</v>
      </c>
      <c r="AO18" s="7">
        <f>AN18*C18</f>
        <v>1.25</v>
      </c>
      <c r="AP18" s="6">
        <v>105</v>
      </c>
      <c r="AQ18" s="7">
        <f>AP18*C18</f>
        <v>5.25</v>
      </c>
      <c r="AR18" s="6">
        <v>50</v>
      </c>
      <c r="AS18" s="7">
        <f>AR18*C18</f>
        <v>2.5</v>
      </c>
      <c r="AT18" s="7"/>
      <c r="AU18" s="7"/>
      <c r="AV18" s="7"/>
      <c r="AW18" s="6">
        <v>100</v>
      </c>
      <c r="AX18" s="7">
        <f>AW18*C18</f>
        <v>5</v>
      </c>
      <c r="AY18" s="7"/>
      <c r="AZ18" s="7"/>
      <c r="BA18" s="6">
        <v>50</v>
      </c>
      <c r="BB18" s="7">
        <f>BA18*C18</f>
        <v>2.5</v>
      </c>
      <c r="BC18" s="7"/>
      <c r="BD18" s="6">
        <v>50</v>
      </c>
      <c r="BE18" s="7">
        <f>BD18*C18</f>
        <v>2.5</v>
      </c>
      <c r="BF18" s="7"/>
      <c r="BG18" s="6">
        <v>30</v>
      </c>
      <c r="BH18" s="7">
        <f>BG18*C18</f>
        <v>1.5</v>
      </c>
      <c r="BI18" s="7"/>
      <c r="BJ18" s="6">
        <v>50</v>
      </c>
      <c r="BK18" s="7">
        <f>BJ18*C18</f>
        <v>2.5</v>
      </c>
      <c r="BL18" s="7"/>
      <c r="BM18" s="6">
        <v>50</v>
      </c>
      <c r="BN18" s="7">
        <f>BM18*C18</f>
        <v>2.5</v>
      </c>
      <c r="BO18" s="7"/>
      <c r="BP18" s="6">
        <v>38</v>
      </c>
      <c r="BQ18" s="7">
        <f>BP18*C18</f>
        <v>1.9000000000000001</v>
      </c>
      <c r="BR18" s="7"/>
      <c r="BS18" s="6">
        <v>50</v>
      </c>
      <c r="BT18" s="7">
        <f>BS18*C18</f>
        <v>2.5</v>
      </c>
      <c r="BU18" s="7"/>
      <c r="BV18" s="6">
        <v>50</v>
      </c>
      <c r="BW18" s="7">
        <f>BV18*C18</f>
        <v>2.5</v>
      </c>
      <c r="BX18" s="7"/>
      <c r="BY18" s="6">
        <v>66</v>
      </c>
      <c r="BZ18" s="7">
        <f>BY18*C18</f>
        <v>3.3000000000000003</v>
      </c>
      <c r="CA18" s="7"/>
      <c r="CB18" s="6">
        <v>50</v>
      </c>
      <c r="CC18" s="7">
        <f>CB18*C18</f>
        <v>2.5</v>
      </c>
      <c r="CD18" s="7"/>
      <c r="CE18" s="6">
        <v>0</v>
      </c>
      <c r="CF18" s="7">
        <f>CE18*C18</f>
        <v>0</v>
      </c>
      <c r="CG18" s="7"/>
      <c r="CH18" s="6">
        <v>50</v>
      </c>
      <c r="CI18" s="7">
        <f>CH18*C18</f>
        <v>2.5</v>
      </c>
      <c r="CJ18" s="7"/>
      <c r="CK18" s="6">
        <v>50</v>
      </c>
      <c r="CL18" s="7">
        <f>CK18*C18</f>
        <v>2.5</v>
      </c>
      <c r="CM18" s="7"/>
      <c r="CN18" s="6">
        <v>50</v>
      </c>
      <c r="CO18" s="7">
        <f>CN18*C18</f>
        <v>2.5</v>
      </c>
      <c r="CP18" s="7"/>
      <c r="CQ18" s="6">
        <v>100</v>
      </c>
      <c r="CR18" s="7">
        <f>CQ18*C18</f>
        <v>5</v>
      </c>
      <c r="CS18" s="7"/>
      <c r="CT18" s="6">
        <v>50</v>
      </c>
      <c r="CU18" s="7">
        <f>CT18*C18</f>
        <v>2.5</v>
      </c>
      <c r="CV18" s="7"/>
      <c r="CW18" s="6">
        <v>29</v>
      </c>
      <c r="CX18" s="7">
        <f>CW18*C18</f>
        <v>1.4500000000000002</v>
      </c>
      <c r="CY18" s="7"/>
      <c r="CZ18" s="6">
        <v>36</v>
      </c>
      <c r="DA18" s="7">
        <f>CZ18*C18</f>
        <v>1.8</v>
      </c>
      <c r="DB18" s="7"/>
      <c r="DC18" s="6">
        <v>50</v>
      </c>
      <c r="DD18" s="7">
        <f>DC18*C18</f>
        <v>2.5</v>
      </c>
      <c r="DE18" s="7"/>
      <c r="DF18" s="6">
        <v>50</v>
      </c>
      <c r="DG18" s="7">
        <f>DF18*C18</f>
        <v>2.5</v>
      </c>
      <c r="DH18" s="7"/>
      <c r="DI18" s="6">
        <v>50</v>
      </c>
      <c r="DJ18" s="7">
        <f>DI18*C18</f>
        <v>2.5</v>
      </c>
      <c r="DK18" s="7"/>
      <c r="DL18" s="6">
        <v>50</v>
      </c>
      <c r="DM18" s="7">
        <f>DL18*C18</f>
        <v>2.5</v>
      </c>
      <c r="DN18" s="7"/>
      <c r="DO18" s="6">
        <v>97</v>
      </c>
      <c r="DP18" s="7">
        <f>DO18*C18</f>
        <v>4.8500000000000005</v>
      </c>
      <c r="DQ18" s="7"/>
      <c r="DR18" s="10">
        <f t="shared" si="41"/>
        <v>2192</v>
      </c>
      <c r="DS18" s="7">
        <f t="shared" si="1"/>
        <v>109.6</v>
      </c>
      <c r="DT18" s="8"/>
    </row>
    <row r="19" spans="1:124" s="9" customFormat="1" ht="39" customHeight="1" thickBot="1">
      <c r="A19" s="34">
        <v>17</v>
      </c>
      <c r="B19" s="38" t="s">
        <v>58</v>
      </c>
      <c r="C19" s="39">
        <v>0.015</v>
      </c>
      <c r="D19" s="11" t="s">
        <v>4</v>
      </c>
      <c r="E19" s="6">
        <v>325</v>
      </c>
      <c r="F19" s="7">
        <f>C19*E19</f>
        <v>4.875</v>
      </c>
      <c r="G19" s="7"/>
      <c r="H19" s="6">
        <v>51</v>
      </c>
      <c r="I19" s="7">
        <f>H19*C19</f>
        <v>0.765</v>
      </c>
      <c r="J19" s="6">
        <v>150</v>
      </c>
      <c r="K19" s="7">
        <f>J19*C19</f>
        <v>2.25</v>
      </c>
      <c r="L19" s="7"/>
      <c r="M19" s="6">
        <v>302</v>
      </c>
      <c r="N19" s="7">
        <f>M19*C19</f>
        <v>4.53</v>
      </c>
      <c r="O19" s="7"/>
      <c r="P19" s="6">
        <v>200</v>
      </c>
      <c r="Q19" s="7">
        <f>P19*C19</f>
        <v>3</v>
      </c>
      <c r="R19" s="7"/>
      <c r="S19" s="6">
        <v>600</v>
      </c>
      <c r="T19" s="7">
        <f>S19*C19</f>
        <v>9</v>
      </c>
      <c r="U19" s="7"/>
      <c r="V19" s="6">
        <v>200</v>
      </c>
      <c r="W19" s="7">
        <f>V19*C19</f>
        <v>3</v>
      </c>
      <c r="X19" s="7"/>
      <c r="Y19" s="6">
        <v>50</v>
      </c>
      <c r="Z19" s="7">
        <f>Y19*C19</f>
        <v>0.75</v>
      </c>
      <c r="AA19" s="7"/>
      <c r="AB19" s="6">
        <v>100</v>
      </c>
      <c r="AC19" s="7">
        <f>AB19*C19</f>
        <v>1.5</v>
      </c>
      <c r="AD19" s="7"/>
      <c r="AE19" s="6">
        <v>200</v>
      </c>
      <c r="AF19" s="7">
        <f>AE19*C19</f>
        <v>3</v>
      </c>
      <c r="AG19" s="7"/>
      <c r="AH19" s="6">
        <v>112</v>
      </c>
      <c r="AI19" s="7">
        <f>AH19*C19</f>
        <v>1.68</v>
      </c>
      <c r="AJ19" s="7"/>
      <c r="AK19" s="6">
        <v>50</v>
      </c>
      <c r="AL19" s="7">
        <f>AK19*C19</f>
        <v>0.75</v>
      </c>
      <c r="AM19" s="7"/>
      <c r="AN19" s="6">
        <v>100</v>
      </c>
      <c r="AO19" s="7">
        <f>AN19*C19</f>
        <v>1.5</v>
      </c>
      <c r="AP19" s="6">
        <v>200</v>
      </c>
      <c r="AQ19" s="7">
        <f>AP19*C19</f>
        <v>3</v>
      </c>
      <c r="AR19" s="6">
        <v>500</v>
      </c>
      <c r="AS19" s="7">
        <f>AR19*C19</f>
        <v>7.5</v>
      </c>
      <c r="AT19" s="7"/>
      <c r="AU19" s="7"/>
      <c r="AV19" s="7"/>
      <c r="AW19" s="6">
        <v>500</v>
      </c>
      <c r="AX19" s="7">
        <f>AW19*C19</f>
        <v>7.5</v>
      </c>
      <c r="AY19" s="7"/>
      <c r="AZ19" s="7"/>
      <c r="BA19" s="6">
        <v>50</v>
      </c>
      <c r="BB19" s="7">
        <f>BA19*C19</f>
        <v>0.75</v>
      </c>
      <c r="BC19" s="7"/>
      <c r="BD19" s="6">
        <v>50</v>
      </c>
      <c r="BE19" s="7">
        <f>BD19*C19</f>
        <v>0.75</v>
      </c>
      <c r="BF19" s="7"/>
      <c r="BG19" s="6">
        <v>50</v>
      </c>
      <c r="BH19" s="7">
        <f>BG19*C19</f>
        <v>0.75</v>
      </c>
      <c r="BI19" s="7"/>
      <c r="BJ19" s="6">
        <v>340</v>
      </c>
      <c r="BK19" s="7">
        <f>BJ19*C19</f>
        <v>5.1</v>
      </c>
      <c r="BL19" s="7"/>
      <c r="BM19" s="6">
        <v>50</v>
      </c>
      <c r="BN19" s="7">
        <f>BM19*C19</f>
        <v>0.75</v>
      </c>
      <c r="BO19" s="7"/>
      <c r="BP19" s="6">
        <v>200</v>
      </c>
      <c r="BQ19" s="7">
        <f>BP19*C19</f>
        <v>3</v>
      </c>
      <c r="BR19" s="7"/>
      <c r="BS19" s="6">
        <v>1000</v>
      </c>
      <c r="BT19" s="7">
        <f>BS19*C19</f>
        <v>15</v>
      </c>
      <c r="BU19" s="7"/>
      <c r="BV19" s="6">
        <v>300</v>
      </c>
      <c r="BW19" s="7">
        <f>BV19*C19</f>
        <v>4.5</v>
      </c>
      <c r="BX19" s="7"/>
      <c r="BY19" s="6">
        <v>70</v>
      </c>
      <c r="BZ19" s="7">
        <f>BY19*C19</f>
        <v>1.05</v>
      </c>
      <c r="CA19" s="7"/>
      <c r="CB19" s="6">
        <v>50</v>
      </c>
      <c r="CC19" s="7">
        <f>CB19*C19</f>
        <v>0.75</v>
      </c>
      <c r="CD19" s="7"/>
      <c r="CE19" s="6">
        <v>0</v>
      </c>
      <c r="CF19" s="7">
        <f>CE19*C19</f>
        <v>0</v>
      </c>
      <c r="CG19" s="7"/>
      <c r="CH19" s="6">
        <v>400</v>
      </c>
      <c r="CI19" s="7">
        <f>CH19*C19</f>
        <v>6</v>
      </c>
      <c r="CJ19" s="7"/>
      <c r="CK19" s="6">
        <v>100</v>
      </c>
      <c r="CL19" s="7">
        <f>CK19*C19</f>
        <v>1.5</v>
      </c>
      <c r="CM19" s="7"/>
      <c r="CN19" s="6">
        <v>50</v>
      </c>
      <c r="CO19" s="7">
        <f>CN19*C19</f>
        <v>0.75</v>
      </c>
      <c r="CP19" s="7"/>
      <c r="CQ19" s="6">
        <v>353</v>
      </c>
      <c r="CR19" s="7">
        <f>CQ19*C19</f>
        <v>5.295</v>
      </c>
      <c r="CS19" s="7"/>
      <c r="CT19" s="6">
        <v>50</v>
      </c>
      <c r="CU19" s="7">
        <f>CT19*C19</f>
        <v>0.75</v>
      </c>
      <c r="CV19" s="7"/>
      <c r="CW19" s="6">
        <v>202</v>
      </c>
      <c r="CX19" s="7">
        <f>CW19*C19</f>
        <v>3.03</v>
      </c>
      <c r="CY19" s="7"/>
      <c r="CZ19" s="6">
        <v>100</v>
      </c>
      <c r="DA19" s="7">
        <f>CZ19*C19</f>
        <v>1.5</v>
      </c>
      <c r="DB19" s="7"/>
      <c r="DC19" s="6">
        <v>320</v>
      </c>
      <c r="DD19" s="7">
        <f>DC19*C19</f>
        <v>4.8</v>
      </c>
      <c r="DE19" s="7"/>
      <c r="DF19" s="6">
        <v>100</v>
      </c>
      <c r="DG19" s="7">
        <f>DF19*C19</f>
        <v>1.5</v>
      </c>
      <c r="DH19" s="7"/>
      <c r="DI19" s="6">
        <v>117</v>
      </c>
      <c r="DJ19" s="7">
        <f>DI19*C19</f>
        <v>1.755</v>
      </c>
      <c r="DK19" s="7"/>
      <c r="DL19" s="6">
        <v>200</v>
      </c>
      <c r="DM19" s="7">
        <f>DL19*C19</f>
        <v>3</v>
      </c>
      <c r="DN19" s="7"/>
      <c r="DO19" s="6">
        <v>458</v>
      </c>
      <c r="DP19" s="7">
        <f>DO19*C19</f>
        <v>6.87</v>
      </c>
      <c r="DQ19" s="7"/>
      <c r="DR19" s="10">
        <f t="shared" si="41"/>
        <v>8250</v>
      </c>
      <c r="DS19" s="7">
        <f t="shared" si="1"/>
        <v>123.75</v>
      </c>
      <c r="DT19" s="8"/>
    </row>
    <row r="20" spans="1:124" s="9" customFormat="1" ht="39" customHeight="1" thickBot="1">
      <c r="A20" s="34">
        <v>18</v>
      </c>
      <c r="B20" s="38" t="s">
        <v>71</v>
      </c>
      <c r="C20" s="39">
        <v>0.015</v>
      </c>
      <c r="D20" s="11" t="s">
        <v>4</v>
      </c>
      <c r="E20" s="6">
        <v>150</v>
      </c>
      <c r="F20" s="7">
        <f>E20*C20</f>
        <v>2.25</v>
      </c>
      <c r="G20" s="7"/>
      <c r="H20" s="6">
        <v>50</v>
      </c>
      <c r="I20" s="7">
        <f>H20*C20</f>
        <v>0.75</v>
      </c>
      <c r="J20" s="6">
        <v>100</v>
      </c>
      <c r="K20" s="7">
        <f>J20*C20</f>
        <v>1.5</v>
      </c>
      <c r="L20" s="7"/>
      <c r="M20" s="6">
        <v>600</v>
      </c>
      <c r="N20" s="7">
        <f>M20*C20</f>
        <v>9</v>
      </c>
      <c r="O20" s="7"/>
      <c r="P20" s="6">
        <v>200</v>
      </c>
      <c r="Q20" s="7">
        <f>P20*C20</f>
        <v>3</v>
      </c>
      <c r="R20" s="7"/>
      <c r="S20" s="6">
        <v>423</v>
      </c>
      <c r="T20" s="7">
        <f>S20*C20</f>
        <v>6.345</v>
      </c>
      <c r="U20" s="7"/>
      <c r="V20" s="6">
        <v>100</v>
      </c>
      <c r="W20" s="7">
        <f>V20*C20</f>
        <v>1.5</v>
      </c>
      <c r="X20" s="7"/>
      <c r="Y20" s="6">
        <v>50</v>
      </c>
      <c r="Z20" s="7">
        <f>Y20*C20</f>
        <v>0.75</v>
      </c>
      <c r="AA20" s="7"/>
      <c r="AB20" s="6">
        <v>200</v>
      </c>
      <c r="AC20" s="7">
        <f>AB20*C20</f>
        <v>3</v>
      </c>
      <c r="AD20" s="7"/>
      <c r="AE20" s="6">
        <v>101</v>
      </c>
      <c r="AF20" s="7">
        <f>AE20*C20</f>
        <v>1.515</v>
      </c>
      <c r="AG20" s="7"/>
      <c r="AH20" s="6">
        <v>178</v>
      </c>
      <c r="AI20" s="7">
        <f>AH20*C20</f>
        <v>2.67</v>
      </c>
      <c r="AJ20" s="7"/>
      <c r="AK20" s="6">
        <v>100</v>
      </c>
      <c r="AL20" s="7">
        <f>AK20*C20</f>
        <v>1.5</v>
      </c>
      <c r="AM20" s="7"/>
      <c r="AN20" s="6">
        <v>100</v>
      </c>
      <c r="AO20" s="7">
        <f>AN20*C20</f>
        <v>1.5</v>
      </c>
      <c r="AP20" s="6">
        <v>200</v>
      </c>
      <c r="AQ20" s="7">
        <f>AP20*C20</f>
        <v>3</v>
      </c>
      <c r="AR20" s="6">
        <v>75</v>
      </c>
      <c r="AS20" s="7">
        <f>AR20*C20</f>
        <v>1.125</v>
      </c>
      <c r="AT20" s="7"/>
      <c r="AU20" s="7"/>
      <c r="AV20" s="7"/>
      <c r="AW20" s="6">
        <v>550</v>
      </c>
      <c r="AX20" s="7">
        <f>AW20*C20</f>
        <v>8.25</v>
      </c>
      <c r="AY20" s="7"/>
      <c r="AZ20" s="7"/>
      <c r="BA20" s="6">
        <v>50</v>
      </c>
      <c r="BB20" s="7">
        <f>BA20*C20</f>
        <v>0.75</v>
      </c>
      <c r="BC20" s="7"/>
      <c r="BD20" s="6">
        <v>50</v>
      </c>
      <c r="BE20" s="7">
        <f>BD20*C20</f>
        <v>0.75</v>
      </c>
      <c r="BF20" s="7"/>
      <c r="BG20" s="6">
        <v>50</v>
      </c>
      <c r="BH20" s="7">
        <f>BG20*C20</f>
        <v>0.75</v>
      </c>
      <c r="BI20" s="7"/>
      <c r="BJ20" s="6">
        <v>73</v>
      </c>
      <c r="BK20" s="7">
        <f>BJ20*C20</f>
        <v>1.095</v>
      </c>
      <c r="BL20" s="7"/>
      <c r="BM20" s="6">
        <v>50</v>
      </c>
      <c r="BN20" s="7">
        <f>BM20*C20</f>
        <v>0.75</v>
      </c>
      <c r="BO20" s="7"/>
      <c r="BP20" s="6">
        <v>100</v>
      </c>
      <c r="BQ20" s="7">
        <f>BP20*C20</f>
        <v>1.5</v>
      </c>
      <c r="BR20" s="7"/>
      <c r="BS20" s="6">
        <v>200</v>
      </c>
      <c r="BT20" s="7">
        <f>BS20*C20</f>
        <v>3</v>
      </c>
      <c r="BU20" s="7"/>
      <c r="BV20" s="6">
        <v>96</v>
      </c>
      <c r="BW20" s="7">
        <f>BV20*C20</f>
        <v>1.44</v>
      </c>
      <c r="BX20" s="7"/>
      <c r="BY20" s="6">
        <v>109</v>
      </c>
      <c r="BZ20" s="7">
        <f>BY20*C20</f>
        <v>1.635</v>
      </c>
      <c r="CA20" s="7"/>
      <c r="CB20" s="6">
        <v>50</v>
      </c>
      <c r="CC20" s="7">
        <f>CB20*C20</f>
        <v>0.75</v>
      </c>
      <c r="CD20" s="7"/>
      <c r="CE20" s="6">
        <v>0</v>
      </c>
      <c r="CF20" s="7">
        <f>CE20*C20</f>
        <v>0</v>
      </c>
      <c r="CG20" s="7"/>
      <c r="CH20" s="6">
        <v>108</v>
      </c>
      <c r="CI20" s="7">
        <f>CH20*C20</f>
        <v>1.6199999999999999</v>
      </c>
      <c r="CJ20" s="7"/>
      <c r="CK20" s="6">
        <v>100</v>
      </c>
      <c r="CL20" s="7">
        <f>CK20*C20</f>
        <v>1.5</v>
      </c>
      <c r="CM20" s="7"/>
      <c r="CN20" s="6">
        <v>50</v>
      </c>
      <c r="CO20" s="7">
        <f>CN20*C20</f>
        <v>0.75</v>
      </c>
      <c r="CP20" s="7"/>
      <c r="CQ20" s="6">
        <v>220</v>
      </c>
      <c r="CR20" s="7">
        <f>CQ20*C20</f>
        <v>3.3</v>
      </c>
      <c r="CS20" s="7"/>
      <c r="CT20" s="6">
        <v>101</v>
      </c>
      <c r="CU20" s="7">
        <f>CT20*C20</f>
        <v>1.515</v>
      </c>
      <c r="CV20" s="7"/>
      <c r="CW20" s="6">
        <v>186</v>
      </c>
      <c r="CX20" s="7">
        <f>CW20*C20</f>
        <v>2.79</v>
      </c>
      <c r="CY20" s="7"/>
      <c r="CZ20" s="6">
        <v>50</v>
      </c>
      <c r="DA20" s="7">
        <f>CZ20*C20</f>
        <v>0.75</v>
      </c>
      <c r="DB20" s="7"/>
      <c r="DC20" s="6">
        <v>200</v>
      </c>
      <c r="DD20" s="7">
        <f>DC20*C20</f>
        <v>3</v>
      </c>
      <c r="DE20" s="7"/>
      <c r="DF20" s="6">
        <v>244</v>
      </c>
      <c r="DG20" s="7">
        <f>DF20*C20</f>
        <v>3.6599999999999997</v>
      </c>
      <c r="DH20" s="7"/>
      <c r="DI20" s="6">
        <v>100</v>
      </c>
      <c r="DJ20" s="7">
        <f>DI20*C20</f>
        <v>1.5</v>
      </c>
      <c r="DK20" s="7"/>
      <c r="DL20" s="6">
        <v>25</v>
      </c>
      <c r="DM20" s="7">
        <f>DL20*C20</f>
        <v>0.375</v>
      </c>
      <c r="DN20" s="7"/>
      <c r="DO20" s="6">
        <v>400</v>
      </c>
      <c r="DP20" s="7">
        <f>DO20*C20</f>
        <v>6</v>
      </c>
      <c r="DQ20" s="7"/>
      <c r="DR20" s="10">
        <f t="shared" si="41"/>
        <v>5789</v>
      </c>
      <c r="DS20" s="7">
        <f t="shared" si="1"/>
        <v>86.835</v>
      </c>
      <c r="DT20" s="8"/>
    </row>
    <row r="21" spans="1:124" s="9" customFormat="1" ht="25.5" customHeight="1" thickBot="1">
      <c r="A21" s="34">
        <v>19</v>
      </c>
      <c r="B21" s="38" t="s">
        <v>72</v>
      </c>
      <c r="C21" s="39">
        <v>0.35</v>
      </c>
      <c r="D21" s="11" t="s">
        <v>60</v>
      </c>
      <c r="E21" s="6">
        <v>9</v>
      </c>
      <c r="F21" s="7">
        <v>3.1646</v>
      </c>
      <c r="G21" s="7" t="e">
        <f>D21*F21</f>
        <v>#VALUE!</v>
      </c>
      <c r="H21" s="6">
        <v>5</v>
      </c>
      <c r="I21" s="7">
        <v>1.7475</v>
      </c>
      <c r="J21" s="6">
        <v>11</v>
      </c>
      <c r="K21" s="7">
        <v>3.855</v>
      </c>
      <c r="L21" s="7"/>
      <c r="M21" s="6">
        <v>11</v>
      </c>
      <c r="N21" s="7">
        <v>3.8525</v>
      </c>
      <c r="O21" s="7"/>
      <c r="P21" s="6">
        <v>18</v>
      </c>
      <c r="Q21" s="7">
        <v>6.2975</v>
      </c>
      <c r="R21" s="7"/>
      <c r="S21" s="6">
        <v>17</v>
      </c>
      <c r="T21" s="7">
        <v>5.9525</v>
      </c>
      <c r="U21" s="7"/>
      <c r="V21" s="6">
        <v>14</v>
      </c>
      <c r="W21" s="7">
        <v>4.905</v>
      </c>
      <c r="X21" s="7"/>
      <c r="Y21" s="6">
        <v>11</v>
      </c>
      <c r="Z21" s="7">
        <f>Y21*C21</f>
        <v>3.8499999999999996</v>
      </c>
      <c r="AA21" s="7"/>
      <c r="AB21" s="6">
        <v>18</v>
      </c>
      <c r="AC21" s="7">
        <v>6.2997</v>
      </c>
      <c r="AD21" s="7"/>
      <c r="AE21" s="6">
        <v>27</v>
      </c>
      <c r="AF21" s="7">
        <v>9.4527</v>
      </c>
      <c r="AG21" s="7"/>
      <c r="AH21" s="6">
        <v>25</v>
      </c>
      <c r="AI21" s="7">
        <v>8.7486</v>
      </c>
      <c r="AJ21" s="7"/>
      <c r="AK21" s="6">
        <v>14</v>
      </c>
      <c r="AL21" s="7">
        <v>4.8991</v>
      </c>
      <c r="AM21" s="7"/>
      <c r="AN21" s="6">
        <v>7</v>
      </c>
      <c r="AO21" s="7">
        <v>2.4542</v>
      </c>
      <c r="AP21" s="6">
        <v>10</v>
      </c>
      <c r="AQ21" s="7">
        <v>3.4625</v>
      </c>
      <c r="AR21" s="6">
        <v>11</v>
      </c>
      <c r="AS21" s="7">
        <v>3.855</v>
      </c>
      <c r="AT21" s="7"/>
      <c r="AU21" s="7"/>
      <c r="AV21" s="7"/>
      <c r="AW21" s="6">
        <v>16</v>
      </c>
      <c r="AX21" s="7">
        <v>5.6025</v>
      </c>
      <c r="AY21" s="7"/>
      <c r="AZ21" s="7"/>
      <c r="BA21" s="6">
        <v>7</v>
      </c>
      <c r="BB21" s="7">
        <f>BA21*C21</f>
        <v>2.4499999999999997</v>
      </c>
      <c r="BC21" s="7"/>
      <c r="BD21" s="6">
        <v>7</v>
      </c>
      <c r="BE21" s="7">
        <v>2.4525</v>
      </c>
      <c r="BF21" s="7"/>
      <c r="BG21" s="6">
        <v>7</v>
      </c>
      <c r="BH21" s="7">
        <f>BG21*C21</f>
        <v>2.4499999999999997</v>
      </c>
      <c r="BI21" s="7"/>
      <c r="BJ21" s="6">
        <v>13</v>
      </c>
      <c r="BK21" s="7">
        <f>C21*BJ21</f>
        <v>4.55</v>
      </c>
      <c r="BL21" s="7"/>
      <c r="BM21" s="6">
        <v>21</v>
      </c>
      <c r="BN21" s="7">
        <v>7.3475</v>
      </c>
      <c r="BO21" s="7"/>
      <c r="BP21" s="6">
        <v>9</v>
      </c>
      <c r="BQ21" s="7">
        <f>BP21*C21</f>
        <v>3.15</v>
      </c>
      <c r="BR21" s="7"/>
      <c r="BS21" s="6">
        <v>16</v>
      </c>
      <c r="BT21" s="7">
        <v>5.5846</v>
      </c>
      <c r="BU21" s="7"/>
      <c r="BV21" s="6">
        <v>20</v>
      </c>
      <c r="BW21" s="7">
        <v>7.0007</v>
      </c>
      <c r="BX21" s="7"/>
      <c r="BY21" s="6">
        <v>14</v>
      </c>
      <c r="BZ21" s="7">
        <v>4.8994</v>
      </c>
      <c r="CA21" s="7"/>
      <c r="CB21" s="6">
        <v>23</v>
      </c>
      <c r="CC21" s="7">
        <v>8.0482</v>
      </c>
      <c r="CD21" s="7"/>
      <c r="CE21" s="6">
        <v>1</v>
      </c>
      <c r="CF21" s="7">
        <v>0.365</v>
      </c>
      <c r="CG21" s="7"/>
      <c r="CH21" s="6">
        <v>14</v>
      </c>
      <c r="CI21" s="7">
        <f>CH21*C21</f>
        <v>4.8999999999999995</v>
      </c>
      <c r="CJ21" s="7"/>
      <c r="CK21" s="6">
        <v>19</v>
      </c>
      <c r="CL21" s="7">
        <v>6.6475</v>
      </c>
      <c r="CM21" s="7"/>
      <c r="CN21" s="6">
        <v>10</v>
      </c>
      <c r="CO21" s="7">
        <v>3.5025</v>
      </c>
      <c r="CP21" s="7"/>
      <c r="CQ21" s="6">
        <v>20</v>
      </c>
      <c r="CR21" s="7">
        <v>6.9993</v>
      </c>
      <c r="CS21" s="7"/>
      <c r="CT21" s="6">
        <v>20</v>
      </c>
      <c r="CU21" s="7">
        <v>7.0006</v>
      </c>
      <c r="CV21" s="7"/>
      <c r="CW21" s="6">
        <v>6</v>
      </c>
      <c r="CX21" s="7">
        <f>C21*CW21</f>
        <v>2.0999999999999996</v>
      </c>
      <c r="CY21" s="7"/>
      <c r="CZ21" s="6">
        <v>5</v>
      </c>
      <c r="DA21" s="7">
        <f>CZ21*C21</f>
        <v>1.75</v>
      </c>
      <c r="DB21" s="7"/>
      <c r="DC21" s="6">
        <v>17</v>
      </c>
      <c r="DD21" s="7">
        <f>C21*DC21</f>
        <v>5.949999999999999</v>
      </c>
      <c r="DE21" s="7"/>
      <c r="DF21" s="6">
        <v>19</v>
      </c>
      <c r="DG21" s="7">
        <v>6.6509</v>
      </c>
      <c r="DH21" s="7"/>
      <c r="DI21" s="6">
        <v>11</v>
      </c>
      <c r="DJ21" s="7">
        <v>3.8475</v>
      </c>
      <c r="DK21" s="7"/>
      <c r="DL21" s="6">
        <v>16</v>
      </c>
      <c r="DM21" s="7">
        <v>5.6032</v>
      </c>
      <c r="DN21" s="7"/>
      <c r="DO21" s="6">
        <v>18</v>
      </c>
      <c r="DP21" s="7">
        <v>6.3027</v>
      </c>
      <c r="DQ21" s="7"/>
      <c r="DR21" s="10">
        <f t="shared" si="41"/>
        <v>537</v>
      </c>
      <c r="DS21" s="7">
        <f t="shared" si="1"/>
        <v>187.95099999999996</v>
      </c>
      <c r="DT21" s="8"/>
    </row>
    <row r="22" spans="1:182" s="18" customFormat="1" ht="24.75" customHeight="1">
      <c r="A22" s="45" t="s">
        <v>73</v>
      </c>
      <c r="B22" s="46"/>
      <c r="C22" s="12"/>
      <c r="D22" s="12"/>
      <c r="E22" s="13"/>
      <c r="F22" s="14">
        <f>SUM(F3:F21)</f>
        <v>135.12</v>
      </c>
      <c r="G22" s="14" t="e">
        <f>SUM(G3:G21)</f>
        <v>#VALUE!</v>
      </c>
      <c r="H22" s="15"/>
      <c r="I22" s="14">
        <f>SUM(I3:I21)</f>
        <v>35.73</v>
      </c>
      <c r="J22" s="15"/>
      <c r="K22" s="14">
        <f>SUM(K3:K21)</f>
        <v>154.17000000000002</v>
      </c>
      <c r="L22" s="14">
        <f>SUM(L3:L21)</f>
        <v>49.68</v>
      </c>
      <c r="M22" s="15"/>
      <c r="N22" s="14">
        <f>SUM(N3:N21)</f>
        <v>171.15</v>
      </c>
      <c r="O22" s="14">
        <f>SUM(O3:O21)</f>
        <v>46.260000000000005</v>
      </c>
      <c r="P22" s="14"/>
      <c r="Q22" s="14">
        <f>SUM(Q3:Q21)</f>
        <v>121.14000000000001</v>
      </c>
      <c r="R22" s="14">
        <f>SUM(R3:R21)</f>
        <v>26.55</v>
      </c>
      <c r="S22" s="14"/>
      <c r="T22" s="14">
        <f>SUM(T3:T21)</f>
        <v>182.67</v>
      </c>
      <c r="U22" s="14">
        <f>SUM(U3:U21)</f>
        <v>34.34</v>
      </c>
      <c r="V22" s="14"/>
      <c r="W22" s="14">
        <f>SUM(W3:W21)</f>
        <v>145.86</v>
      </c>
      <c r="X22" s="14">
        <f>SUM(X3:X21)</f>
        <v>52.02</v>
      </c>
      <c r="Y22" s="14"/>
      <c r="Z22" s="14">
        <f>SUM(Z3:Z21)</f>
        <v>79.41</v>
      </c>
      <c r="AA22" s="14">
        <f>SUM(AA3:AA21)</f>
        <v>44.01</v>
      </c>
      <c r="AB22" s="14"/>
      <c r="AC22" s="14">
        <f>SUM(AC3:AC21)</f>
        <v>176.67</v>
      </c>
      <c r="AD22" s="14">
        <f>SUM(AD3:AD21)</f>
        <v>54</v>
      </c>
      <c r="AE22" s="14"/>
      <c r="AF22" s="14">
        <f>SUM(AF3:AF21)</f>
        <v>198.92999999999995</v>
      </c>
      <c r="AG22" s="14">
        <f>SUM(AG3:AG21)</f>
        <v>57.6</v>
      </c>
      <c r="AH22" s="14"/>
      <c r="AI22" s="14">
        <f>SUM(AI3:AI21)</f>
        <v>223.76999999999998</v>
      </c>
      <c r="AJ22" s="14">
        <f>SUM(AJ3:AJ21)</f>
        <v>43.02</v>
      </c>
      <c r="AK22" s="14"/>
      <c r="AL22" s="14">
        <f>SUM(AL3:AL21)</f>
        <v>107.76</v>
      </c>
      <c r="AM22" s="14">
        <f>SUM(AM3:AM21)</f>
        <v>32.77</v>
      </c>
      <c r="AN22" s="14"/>
      <c r="AO22" s="14">
        <f>SUM(AO3:AO21)</f>
        <v>109.26</v>
      </c>
      <c r="AP22" s="14"/>
      <c r="AQ22" s="14">
        <f>SUM(AQ3:AQ21)</f>
        <v>76.65</v>
      </c>
      <c r="AR22" s="14"/>
      <c r="AS22" s="14">
        <f>SUM(AS3:AS21)</f>
        <v>126.60000000000001</v>
      </c>
      <c r="AT22" s="14">
        <f>SUM(AT3:AT21)</f>
        <v>50.85000000000001</v>
      </c>
      <c r="AU22" s="14">
        <f>SUM(AU3:AU21)</f>
        <v>38.61</v>
      </c>
      <c r="AV22" s="14">
        <f>SUM(AV3:AV21)</f>
        <v>9</v>
      </c>
      <c r="AW22" s="14"/>
      <c r="AX22" s="14">
        <f>SUM(AX3:AX21)</f>
        <v>149.04</v>
      </c>
      <c r="AY22" s="14">
        <f>SUM(AY3:AY21)</f>
        <v>34.196</v>
      </c>
      <c r="AZ22" s="14">
        <f>SUM(AZ3:AZ21)</f>
        <v>44.088</v>
      </c>
      <c r="BA22" s="14"/>
      <c r="BB22" s="14">
        <f>SUM(BB3:BB21)</f>
        <v>53.46000000000001</v>
      </c>
      <c r="BC22" s="14">
        <f>SUM(BC3:BC21)</f>
        <v>34.650000000000006</v>
      </c>
      <c r="BD22" s="14"/>
      <c r="BE22" s="14">
        <f>SUM(BE3:BE21)</f>
        <v>85.56</v>
      </c>
      <c r="BF22" s="14">
        <f>SUM(BF3:BF21)</f>
        <v>41.85000000000001</v>
      </c>
      <c r="BG22" s="14"/>
      <c r="BH22" s="14">
        <f>SUM(BH3:BH21)</f>
        <v>55.98</v>
      </c>
      <c r="BI22" s="14">
        <f>SUM(BI3:BI21)</f>
        <v>38.43</v>
      </c>
      <c r="BJ22" s="14"/>
      <c r="BK22" s="14">
        <f>SUM(BK3:BK21)</f>
        <v>195.18</v>
      </c>
      <c r="BL22" s="14">
        <f>SUM(BL3:BL21)</f>
        <v>48.69</v>
      </c>
      <c r="BM22" s="14"/>
      <c r="BN22" s="14">
        <f>SUM(BN3:BN21)</f>
        <v>197.36999999999998</v>
      </c>
      <c r="BO22" s="14">
        <f>SUM(BO3:BO21)</f>
        <v>52.02</v>
      </c>
      <c r="BP22" s="14"/>
      <c r="BQ22" s="14">
        <f>SUM(BQ3:BQ21)</f>
        <v>77.19000000000001</v>
      </c>
      <c r="BR22" s="14">
        <f>SUM(BR3:BR21)</f>
        <v>32.49</v>
      </c>
      <c r="BS22" s="14"/>
      <c r="BT22" s="14">
        <f>SUM(BT3:BT21)</f>
        <v>239.46</v>
      </c>
      <c r="BU22" s="14">
        <f>SUM(BU3:BU21)</f>
        <v>57.42</v>
      </c>
      <c r="BV22" s="14"/>
      <c r="BW22" s="14">
        <f>SUM(BW3:BW21)</f>
        <v>125.4</v>
      </c>
      <c r="BX22" s="14">
        <f>SUM(BX3:BX21)</f>
        <v>36.09</v>
      </c>
      <c r="BY22" s="14"/>
      <c r="BZ22" s="14">
        <f>SUM(BZ3:BZ21)</f>
        <v>144.72000000000003</v>
      </c>
      <c r="CA22" s="14">
        <f>SUM(CA3:CA21)</f>
        <v>39.330000000000005</v>
      </c>
      <c r="CB22" s="14"/>
      <c r="CC22" s="14">
        <f>SUM(CC3:CC21)</f>
        <v>168.78</v>
      </c>
      <c r="CD22" s="14">
        <f>SUM(CD3:CD21)</f>
        <v>52.38</v>
      </c>
      <c r="CE22" s="14"/>
      <c r="CF22" s="14">
        <f>SUM(CF3:CF21)</f>
        <v>14.639999999999997</v>
      </c>
      <c r="CG22" s="14">
        <f>SUM(CG3:CG21)</f>
        <v>11.879999999999999</v>
      </c>
      <c r="CH22" s="14"/>
      <c r="CI22" s="14">
        <f>SUM(CI3:CI21)</f>
        <v>206.43</v>
      </c>
      <c r="CJ22" s="14">
        <f>SUM(CJ3:CJ21)</f>
        <v>60.03</v>
      </c>
      <c r="CK22" s="14"/>
      <c r="CL22" s="14">
        <f>SUM(CL3:CL21)</f>
        <v>162.45000000000002</v>
      </c>
      <c r="CM22" s="14">
        <f>SUM(CM3:CM21)</f>
        <v>41.49</v>
      </c>
      <c r="CN22" s="14"/>
      <c r="CO22" s="14">
        <f>SUM(CO3:CO21)</f>
        <v>66.75</v>
      </c>
      <c r="CP22" s="14">
        <f>SUM(CP3:CP21)</f>
        <v>34.650000000000006</v>
      </c>
      <c r="CQ22" s="14"/>
      <c r="CR22" s="14">
        <f>SUM(CR3:CR21)</f>
        <v>195.96</v>
      </c>
      <c r="CS22" s="14">
        <f>SUM(CS3:CS21)</f>
        <v>36.900000000000006</v>
      </c>
      <c r="CT22" s="14"/>
      <c r="CU22" s="14">
        <f>SUM(CU3:CU21)</f>
        <v>164.48999999999998</v>
      </c>
      <c r="CV22" s="14">
        <f>SUM(CV3:CV21)</f>
        <v>47.43</v>
      </c>
      <c r="CW22" s="14"/>
      <c r="CX22" s="14">
        <f>SUM(CX3:CX21)</f>
        <v>69.24000000000001</v>
      </c>
      <c r="CY22" s="14">
        <f>SUM(CY3:CY21)</f>
        <v>27.99</v>
      </c>
      <c r="CZ22" s="14"/>
      <c r="DA22" s="14">
        <f>SUM(DA3:DA21)</f>
        <v>44.00999999999999</v>
      </c>
      <c r="DB22" s="14">
        <f>SUM(DB3:DB21)</f>
        <v>15.66</v>
      </c>
      <c r="DC22" s="14"/>
      <c r="DD22" s="14">
        <f>SUM(DD3:DD21)</f>
        <v>118.62</v>
      </c>
      <c r="DE22" s="14">
        <f>SUM(DE3:DE21)</f>
        <v>39.51</v>
      </c>
      <c r="DF22" s="14"/>
      <c r="DG22" s="14">
        <f>SUM(DG3:DG21)</f>
        <v>201.87</v>
      </c>
      <c r="DH22" s="14">
        <f>SUM(DH3:DH21)</f>
        <v>51.03</v>
      </c>
      <c r="DI22" s="14"/>
      <c r="DJ22" s="14">
        <f>SUM(DJ3:DJ21)</f>
        <v>105.14999999999999</v>
      </c>
      <c r="DK22" s="14">
        <f>SUM(DK3:DK21)</f>
        <v>32.67</v>
      </c>
      <c r="DL22" s="14"/>
      <c r="DM22" s="14">
        <f>SUM(DM3:DM21)</f>
        <v>129.78</v>
      </c>
      <c r="DN22" s="14">
        <f>SUM(DN3:DN21)</f>
        <v>38.61</v>
      </c>
      <c r="DO22" s="15"/>
      <c r="DP22" s="14">
        <f>SUM(DP3:DP21)</f>
        <v>155.91</v>
      </c>
      <c r="DQ22" s="14">
        <f>SUM(DQ3:DQ21)</f>
        <v>33.93</v>
      </c>
      <c r="DR22" s="17"/>
      <c r="DS22" s="14">
        <f>F22+I22+K22+N22+Q22+T22+W22+Z22+AC22+AF22+AI22+AL22+AO22+AQ22+AS22+AX22+BB22+BE22+BH22+BK22+BN22+BQ22+BT22+BW22+BZ22+CC22+CF22+CI22+CL22+CO22+CR22+CU22+CX22+DA22+DD22+DG22+DJ22+DM22+DP22</f>
        <v>5172.329999999998</v>
      </c>
      <c r="DT22" s="16" t="e">
        <f>G22+L22+O22+R22+U22+X22+AA22+AD22+AG22+AJ22+AM22+AT22+AU22+AY22+AZ22+BC22+BF22+BI22+BL22+BO22+BR22+BU22+BX22+CA22+CD22+CG22+CJ22+CM22+CP22+CS22+CV22+CY22+DB22+DE22+DH22+DK22+DN22+DQ22</f>
        <v>#VALUE!</v>
      </c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</row>
    <row r="23" spans="1:182" s="18" customFormat="1" ht="24.75" customHeight="1">
      <c r="A23" s="27"/>
      <c r="B23" s="28"/>
      <c r="C23" s="12"/>
      <c r="D23" s="12"/>
      <c r="E23" s="13"/>
      <c r="F23" s="16"/>
      <c r="G23" s="30"/>
      <c r="H23" s="30"/>
      <c r="I23" s="16"/>
      <c r="J23" s="30"/>
      <c r="K23" s="16"/>
      <c r="L23" s="30"/>
      <c r="M23" s="30"/>
      <c r="N23" s="16"/>
      <c r="O23" s="30"/>
      <c r="P23" s="30"/>
      <c r="Q23" s="16"/>
      <c r="R23" s="30"/>
      <c r="S23" s="30"/>
      <c r="T23" s="16"/>
      <c r="U23" s="30"/>
      <c r="V23" s="30"/>
      <c r="W23" s="16"/>
      <c r="X23" s="30"/>
      <c r="Y23" s="30"/>
      <c r="Z23" s="16"/>
      <c r="AA23" s="30"/>
      <c r="AB23" s="30"/>
      <c r="AC23" s="16"/>
      <c r="AD23" s="30"/>
      <c r="AE23" s="30"/>
      <c r="AF23" s="16"/>
      <c r="AG23" s="30"/>
      <c r="AH23" s="30"/>
      <c r="AI23" s="16"/>
      <c r="AJ23" s="30"/>
      <c r="AK23" s="30"/>
      <c r="AL23" s="16"/>
      <c r="AM23" s="30"/>
      <c r="AN23" s="30"/>
      <c r="AO23" s="16"/>
      <c r="AP23" s="30"/>
      <c r="AQ23" s="16"/>
      <c r="AR23" s="30"/>
      <c r="AS23" s="16"/>
      <c r="AT23" s="30"/>
      <c r="AU23" s="30"/>
      <c r="AV23" s="30"/>
      <c r="AW23" s="30"/>
      <c r="AX23" s="16"/>
      <c r="AY23" s="30"/>
      <c r="AZ23" s="30"/>
      <c r="BA23" s="30"/>
      <c r="BB23" s="16"/>
      <c r="BC23" s="30"/>
      <c r="BD23" s="30"/>
      <c r="BE23" s="16"/>
      <c r="BF23" s="30"/>
      <c r="BG23" s="30"/>
      <c r="BH23" s="16"/>
      <c r="BI23" s="30"/>
      <c r="BJ23" s="30"/>
      <c r="BK23" s="16"/>
      <c r="BL23" s="30"/>
      <c r="BM23" s="30"/>
      <c r="BN23" s="16"/>
      <c r="BO23" s="30"/>
      <c r="BP23" s="30"/>
      <c r="BQ23" s="16"/>
      <c r="BR23" s="30"/>
      <c r="BS23" s="30"/>
      <c r="BT23" s="16"/>
      <c r="BU23" s="30"/>
      <c r="BV23" s="30"/>
      <c r="BW23" s="16"/>
      <c r="BX23" s="30"/>
      <c r="BY23" s="30"/>
      <c r="BZ23" s="16"/>
      <c r="CA23" s="30"/>
      <c r="CB23" s="30"/>
      <c r="CC23" s="16"/>
      <c r="CD23" s="30"/>
      <c r="CE23" s="30"/>
      <c r="CF23" s="16"/>
      <c r="CG23" s="30"/>
      <c r="CH23" s="30"/>
      <c r="CI23" s="16"/>
      <c r="CJ23" s="30"/>
      <c r="CK23" s="30"/>
      <c r="CL23" s="16"/>
      <c r="CM23" s="30"/>
      <c r="CN23" s="30"/>
      <c r="CO23" s="16"/>
      <c r="CP23" s="30"/>
      <c r="CQ23" s="30"/>
      <c r="CR23" s="16"/>
      <c r="CS23" s="30"/>
      <c r="CT23" s="30"/>
      <c r="CU23" s="16"/>
      <c r="CV23" s="30"/>
      <c r="CW23" s="30"/>
      <c r="CX23" s="15"/>
      <c r="CY23" s="30"/>
      <c r="CZ23" s="30"/>
      <c r="DA23" s="16"/>
      <c r="DB23" s="30"/>
      <c r="DC23" s="30"/>
      <c r="DD23" s="16"/>
      <c r="DE23" s="30"/>
      <c r="DF23" s="30"/>
      <c r="DG23" s="16"/>
      <c r="DH23" s="30"/>
      <c r="DI23" s="30"/>
      <c r="DJ23" s="16"/>
      <c r="DK23" s="30"/>
      <c r="DL23" s="30"/>
      <c r="DM23" s="16"/>
      <c r="DN23" s="30"/>
      <c r="DO23" s="30"/>
      <c r="DP23" s="16"/>
      <c r="DQ23" s="14"/>
      <c r="DS23" s="14"/>
      <c r="DT23" s="29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</row>
    <row r="24" spans="1:123" ht="15" customHeight="1">
      <c r="A24" s="43" t="s">
        <v>50</v>
      </c>
      <c r="B24" s="44"/>
      <c r="C24" s="19"/>
      <c r="D24" s="20"/>
      <c r="E24" s="21">
        <v>4504</v>
      </c>
      <c r="F24" s="33">
        <f>E24*0.03</f>
        <v>135.12</v>
      </c>
      <c r="G24" s="20"/>
      <c r="H24" s="21">
        <v>1191</v>
      </c>
      <c r="I24" s="33">
        <f>H24*0.03</f>
        <v>35.73</v>
      </c>
      <c r="J24" s="21">
        <v>5139</v>
      </c>
      <c r="K24" s="33">
        <f>J24*0.03</f>
        <v>154.17</v>
      </c>
      <c r="L24" s="20"/>
      <c r="M24" s="21">
        <v>5705</v>
      </c>
      <c r="N24" s="33">
        <f>M24*0.03</f>
        <v>171.15</v>
      </c>
      <c r="O24" s="20"/>
      <c r="P24" s="21">
        <v>4038</v>
      </c>
      <c r="Q24" s="33">
        <f>P24*0.03</f>
        <v>121.14</v>
      </c>
      <c r="R24" s="20"/>
      <c r="S24" s="21">
        <v>6089</v>
      </c>
      <c r="T24" s="33">
        <f>S24*0.03</f>
        <v>182.67</v>
      </c>
      <c r="U24" s="20"/>
      <c r="V24" s="21">
        <v>4862</v>
      </c>
      <c r="W24" s="33">
        <f>V24*0.03</f>
        <v>145.85999999999999</v>
      </c>
      <c r="X24" s="20"/>
      <c r="Y24" s="21">
        <v>2647</v>
      </c>
      <c r="Z24" s="33">
        <f>Y24*0.03</f>
        <v>79.41</v>
      </c>
      <c r="AA24" s="20"/>
      <c r="AB24" s="21">
        <v>5889</v>
      </c>
      <c r="AC24" s="33">
        <f>AB24*0.03</f>
        <v>176.67</v>
      </c>
      <c r="AD24" s="20"/>
      <c r="AE24" s="21">
        <v>6631</v>
      </c>
      <c r="AF24" s="33">
        <f>AE24*0.03</f>
        <v>198.93</v>
      </c>
      <c r="AG24" s="20"/>
      <c r="AH24" s="21">
        <v>7459</v>
      </c>
      <c r="AI24" s="33">
        <f>AH24*0.03</f>
        <v>223.76999999999998</v>
      </c>
      <c r="AJ24" s="20"/>
      <c r="AK24" s="21">
        <v>3592</v>
      </c>
      <c r="AL24" s="33">
        <f>AK24*0.03</f>
        <v>107.75999999999999</v>
      </c>
      <c r="AM24" s="20"/>
      <c r="AN24" s="21">
        <v>3642</v>
      </c>
      <c r="AO24" s="33">
        <f>AN24*0.03</f>
        <v>109.25999999999999</v>
      </c>
      <c r="AP24" s="21">
        <v>2555</v>
      </c>
      <c r="AQ24" s="33">
        <f>AP24*0.03</f>
        <v>76.64999999999999</v>
      </c>
      <c r="AR24" s="21">
        <v>4220</v>
      </c>
      <c r="AS24" s="33">
        <f>AR24*0.03</f>
        <v>126.6</v>
      </c>
      <c r="AT24" s="20"/>
      <c r="AU24" s="20"/>
      <c r="AV24" s="20"/>
      <c r="AW24" s="21">
        <v>4968</v>
      </c>
      <c r="AX24" s="33">
        <f>AW24*0.03</f>
        <v>149.04</v>
      </c>
      <c r="AY24" s="20"/>
      <c r="AZ24" s="20"/>
      <c r="BA24" s="21">
        <v>1782</v>
      </c>
      <c r="BB24" s="33">
        <f>BA24*0.03</f>
        <v>53.46</v>
      </c>
      <c r="BC24" s="20"/>
      <c r="BD24" s="21">
        <v>2852</v>
      </c>
      <c r="BE24" s="33">
        <f>BD24*0.03</f>
        <v>85.56</v>
      </c>
      <c r="BF24" s="20"/>
      <c r="BG24" s="21">
        <v>1866</v>
      </c>
      <c r="BH24" s="33">
        <f>BG24*0.03</f>
        <v>55.98</v>
      </c>
      <c r="BI24" s="20"/>
      <c r="BJ24" s="21">
        <v>6506</v>
      </c>
      <c r="BK24" s="33">
        <f>BJ24*0.03</f>
        <v>195.18</v>
      </c>
      <c r="BL24" s="20"/>
      <c r="BM24" s="21">
        <v>6579</v>
      </c>
      <c r="BN24" s="33">
        <f>BM24*0.03</f>
        <v>197.37</v>
      </c>
      <c r="BO24" s="20"/>
      <c r="BP24" s="21">
        <v>2573</v>
      </c>
      <c r="BQ24" s="33">
        <f>BP24*0.03</f>
        <v>77.19</v>
      </c>
      <c r="BR24" s="20"/>
      <c r="BS24" s="21">
        <v>7982</v>
      </c>
      <c r="BT24" s="33">
        <f>BS24*0.03</f>
        <v>239.45999999999998</v>
      </c>
      <c r="BU24" s="20"/>
      <c r="BV24" s="21">
        <v>4180</v>
      </c>
      <c r="BW24" s="33">
        <f>BV24*0.03</f>
        <v>125.39999999999999</v>
      </c>
      <c r="BX24" s="20"/>
      <c r="BY24" s="21">
        <v>4824</v>
      </c>
      <c r="BZ24" s="33">
        <f>BY24*0.03</f>
        <v>144.72</v>
      </c>
      <c r="CA24" s="20"/>
      <c r="CB24" s="21">
        <v>5626</v>
      </c>
      <c r="CC24" s="33">
        <f>CB24*0.03</f>
        <v>168.78</v>
      </c>
      <c r="CD24" s="20"/>
      <c r="CE24" s="21">
        <v>488</v>
      </c>
      <c r="CF24" s="33">
        <f>CE24*0.03</f>
        <v>14.639999999999999</v>
      </c>
      <c r="CG24" s="20"/>
      <c r="CH24" s="21">
        <v>6881</v>
      </c>
      <c r="CI24" s="33">
        <f>CH24*0.03</f>
        <v>206.42999999999998</v>
      </c>
      <c r="CJ24" s="20"/>
      <c r="CK24" s="21">
        <v>5415</v>
      </c>
      <c r="CL24" s="33">
        <f>CK24*0.03</f>
        <v>162.45</v>
      </c>
      <c r="CM24" s="20"/>
      <c r="CN24" s="21">
        <v>2225</v>
      </c>
      <c r="CO24" s="33">
        <f>CN24*0.03</f>
        <v>66.75</v>
      </c>
      <c r="CP24" s="20"/>
      <c r="CQ24" s="21">
        <v>6532</v>
      </c>
      <c r="CR24" s="33">
        <f>CQ24*0.03</f>
        <v>195.95999999999998</v>
      </c>
      <c r="CS24" s="20"/>
      <c r="CT24" s="21">
        <v>5483</v>
      </c>
      <c r="CU24" s="33">
        <f>CT24*0.03</f>
        <v>164.48999999999998</v>
      </c>
      <c r="CV24" s="20"/>
      <c r="CW24" s="21">
        <v>2308</v>
      </c>
      <c r="CX24" s="33">
        <f>CW24*0.03</f>
        <v>69.24</v>
      </c>
      <c r="CY24" s="20"/>
      <c r="CZ24" s="21">
        <v>1467</v>
      </c>
      <c r="DA24" s="33">
        <f>CZ24*0.03</f>
        <v>44.01</v>
      </c>
      <c r="DB24" s="20"/>
      <c r="DC24" s="21">
        <v>3954</v>
      </c>
      <c r="DD24" s="33">
        <f>DC24*0.03</f>
        <v>118.61999999999999</v>
      </c>
      <c r="DE24" s="20"/>
      <c r="DF24" s="21">
        <v>6729</v>
      </c>
      <c r="DG24" s="33">
        <f>DF24*0.03</f>
        <v>201.87</v>
      </c>
      <c r="DH24" s="20"/>
      <c r="DI24" s="21">
        <v>3505</v>
      </c>
      <c r="DJ24" s="33">
        <f>DI24*0.03</f>
        <v>105.14999999999999</v>
      </c>
      <c r="DK24" s="20"/>
      <c r="DL24" s="21">
        <v>4326</v>
      </c>
      <c r="DM24" s="33">
        <f>DL24*0.03</f>
        <v>129.78</v>
      </c>
      <c r="DN24" s="20"/>
      <c r="DO24" s="21">
        <v>5197</v>
      </c>
      <c r="DP24" s="33">
        <f>DO24*0.03</f>
        <v>155.91</v>
      </c>
      <c r="DQ24" s="20"/>
      <c r="DR24" s="20">
        <f>E24+J24+M24+P24+S24+V24+Y24+AB24+AE24+AH24+AK24+AN24+AP24+H24+AW24+AR24+BA24+BD24+BG24+BJ24+BM24+BP24+BS24+BV24+BY24+CB24+CE24+CH24+CK24+CN24+CQ24+CT24+CW24+CZ24+DC24+DF24+DI24+DL24+DO24</f>
        <v>172411</v>
      </c>
      <c r="DS24" s="33">
        <f>F24+K24+N24+Q24+T24+W24+Z24+AC24+AF24+AI24+AL24+AO24+AQ24+I24+AX24+AS24+BB24+BE24+BH24+BK24+BN24+BQ24+BT24+BW24+BZ24+CC24+CF24+CI24+CL24+CO24+CR24+CU24+CX24+DA24+DD24+DG24+DJ24+DM24+DP24</f>
        <v>5172.329999999998</v>
      </c>
    </row>
    <row r="25" ht="15">
      <c r="P25" s="24"/>
    </row>
  </sheetData>
  <sheetProtection/>
  <mergeCells count="46">
    <mergeCell ref="DR1:DS1"/>
    <mergeCell ref="DL1:DM1"/>
    <mergeCell ref="CN1:CO1"/>
    <mergeCell ref="CH1:CI1"/>
    <mergeCell ref="CK1:CL1"/>
    <mergeCell ref="DO1:DP1"/>
    <mergeCell ref="CZ1:DA1"/>
    <mergeCell ref="DC1:DD1"/>
    <mergeCell ref="DF1:DG1"/>
    <mergeCell ref="BP1:BQ1"/>
    <mergeCell ref="BV1:BW1"/>
    <mergeCell ref="BY1:BZ1"/>
    <mergeCell ref="BS1:BT1"/>
    <mergeCell ref="DI1:DJ1"/>
    <mergeCell ref="CQ1:CR1"/>
    <mergeCell ref="CT1:CU1"/>
    <mergeCell ref="CW1:CX1"/>
    <mergeCell ref="CE1:CF1"/>
    <mergeCell ref="CB1:CC1"/>
    <mergeCell ref="BD1:BE1"/>
    <mergeCell ref="Y1:Z1"/>
    <mergeCell ref="AB1:AC1"/>
    <mergeCell ref="AE1:AF1"/>
    <mergeCell ref="BG1:BH1"/>
    <mergeCell ref="BJ1:BK1"/>
    <mergeCell ref="AH1:AI1"/>
    <mergeCell ref="AK1:AL1"/>
    <mergeCell ref="BM1:BN1"/>
    <mergeCell ref="AP1:AQ1"/>
    <mergeCell ref="H1:I1"/>
    <mergeCell ref="AW1:AX1"/>
    <mergeCell ref="AN1:AO1"/>
    <mergeCell ref="C1:C2"/>
    <mergeCell ref="D1:D2"/>
    <mergeCell ref="AR1:AS1"/>
    <mergeCell ref="BA1:BB1"/>
    <mergeCell ref="V1:W1"/>
    <mergeCell ref="A24:B24"/>
    <mergeCell ref="A22:B22"/>
    <mergeCell ref="J1:K1"/>
    <mergeCell ref="M1:N1"/>
    <mergeCell ref="P1:Q1"/>
    <mergeCell ref="S1:T1"/>
    <mergeCell ref="E1:F1"/>
    <mergeCell ref="A1:A2"/>
    <mergeCell ref="B1:B2"/>
  </mergeCells>
  <printOptions horizontalCentered="1"/>
  <pageMargins left="0" right="0.3937007874015748" top="1.2598425196850394" bottom="0" header="0.1968503937007874" footer="0"/>
  <pageSetup horizontalDpi="600" verticalDpi="600" orientation="landscape" paperSize="9" scale="63" r:id="rId1"/>
  <headerFooter scaleWithDoc="0" alignWithMargins="0">
    <oddHeader>&amp;C&amp;20Bihar Education Project Council, Patna &amp;10
&amp;14Approved Activities under IE in Financial Year - 2017-18
</oddHeader>
  </headerFooter>
  <colBreaks count="8" manualBreakCount="8">
    <brk id="18" max="17" man="1"/>
    <brk id="32" max="17" man="1"/>
    <brk id="47" max="17" man="1"/>
    <brk id="60" max="17" man="1"/>
    <brk id="76" max="17" man="1"/>
    <brk id="90" max="17" man="1"/>
    <brk id="105" max="17" man="1"/>
    <brk id="12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Rajesh</dc:creator>
  <cp:keywords/>
  <dc:description/>
  <cp:lastModifiedBy>Desktop</cp:lastModifiedBy>
  <cp:lastPrinted>2017-06-20T07:23:27Z</cp:lastPrinted>
  <dcterms:created xsi:type="dcterms:W3CDTF">2006-04-14T14:05:49Z</dcterms:created>
  <dcterms:modified xsi:type="dcterms:W3CDTF">2017-07-06T11:00:25Z</dcterms:modified>
  <cp:category/>
  <cp:version/>
  <cp:contentType/>
  <cp:contentStatus/>
</cp:coreProperties>
</file>